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esktop\IZVRŠENJE 2023\"/>
    </mc:Choice>
  </mc:AlternateContent>
  <xr:revisionPtr revIDLastSave="0" documentId="13_ncr:1_{47B464C0-293D-4DAD-A106-4241372E13AD}" xr6:coauthVersionLast="47" xr6:coauthVersionMax="47" xr10:uidLastSave="{00000000-0000-0000-0000-000000000000}"/>
  <bookViews>
    <workbookView xWindow="5265" yWindow="4185" windowWidth="21600" windowHeight="11295" activeTab="3" xr2:uid="{00000000-000D-0000-FFFF-FFFF00000000}"/>
  </bookViews>
  <sheets>
    <sheet name="OPĆI DIO" sheetId="1" r:id="rId1"/>
    <sheet name="2. DIO" sheetId="2" r:id="rId2"/>
    <sheet name="3. DIO " sheetId="5" r:id="rId3"/>
    <sheet name="Prihodi i rashodi-izvori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F30" i="1"/>
  <c r="E30" i="1"/>
  <c r="F216" i="5"/>
  <c r="F215" i="5"/>
  <c r="F81" i="5"/>
  <c r="F82" i="5"/>
  <c r="F6" i="5" s="1"/>
  <c r="F147" i="5"/>
  <c r="F141" i="5"/>
  <c r="F123" i="5"/>
  <c r="F118" i="5"/>
  <c r="G215" i="5"/>
  <c r="G6" i="5"/>
  <c r="G202" i="5"/>
  <c r="G167" i="5"/>
  <c r="G168" i="5"/>
  <c r="G154" i="5"/>
  <c r="G155" i="5"/>
  <c r="G56" i="5"/>
  <c r="G57" i="5"/>
  <c r="G79" i="5"/>
  <c r="G80" i="5"/>
  <c r="G81" i="5"/>
  <c r="F197" i="5"/>
  <c r="F189" i="5"/>
  <c r="F177" i="5"/>
  <c r="F169" i="5"/>
  <c r="H169" i="5"/>
  <c r="H168" i="5" s="1"/>
  <c r="G66" i="5"/>
  <c r="G67" i="5"/>
  <c r="I94" i="5"/>
  <c r="J94" i="5"/>
  <c r="H167" i="5" l="1"/>
  <c r="E7" i="6"/>
  <c r="E6" i="6"/>
  <c r="F7" i="6"/>
  <c r="F203" i="5"/>
  <c r="F202" i="5" s="1"/>
  <c r="F201" i="5" s="1"/>
  <c r="I158" i="5"/>
  <c r="J190" i="5"/>
  <c r="E24" i="6"/>
  <c r="E25" i="6"/>
  <c r="E26" i="6"/>
  <c r="E27" i="6"/>
  <c r="E28" i="6"/>
  <c r="E29" i="6"/>
  <c r="E30" i="6"/>
  <c r="E31" i="6"/>
  <c r="E22" i="6"/>
  <c r="B32" i="6"/>
  <c r="E8" i="6"/>
  <c r="E9" i="6"/>
  <c r="E10" i="6"/>
  <c r="E11" i="6"/>
  <c r="E12" i="6"/>
  <c r="E13" i="6"/>
  <c r="E14" i="6"/>
  <c r="E15" i="6"/>
  <c r="B16" i="6"/>
  <c r="H103" i="5"/>
  <c r="I37" i="5"/>
  <c r="J37" i="5"/>
  <c r="D32" i="6"/>
  <c r="C32" i="6"/>
  <c r="F31" i="6"/>
  <c r="F30" i="6"/>
  <c r="F29" i="6"/>
  <c r="F28" i="6"/>
  <c r="F27" i="6"/>
  <c r="F26" i="6"/>
  <c r="F25" i="6"/>
  <c r="F24" i="6"/>
  <c r="F22" i="6"/>
  <c r="F8" i="6"/>
  <c r="F6" i="6"/>
  <c r="D16" i="6"/>
  <c r="C16" i="6"/>
  <c r="F15" i="6"/>
  <c r="F14" i="6"/>
  <c r="F13" i="6"/>
  <c r="F12" i="6"/>
  <c r="F11" i="6"/>
  <c r="F10" i="6"/>
  <c r="F9" i="6"/>
  <c r="F167" i="5"/>
  <c r="F168" i="5"/>
  <c r="H123" i="5"/>
  <c r="F125" i="5"/>
  <c r="F106" i="5"/>
  <c r="G129" i="5"/>
  <c r="H197" i="5"/>
  <c r="G197" i="5"/>
  <c r="H189" i="5"/>
  <c r="G189" i="5"/>
  <c r="G177" i="5" s="1"/>
  <c r="G216" i="5" s="1"/>
  <c r="H186" i="5"/>
  <c r="H177" i="5" s="1"/>
  <c r="G186" i="5"/>
  <c r="G147" i="5"/>
  <c r="E32" i="6" l="1"/>
  <c r="J189" i="5"/>
  <c r="F32" i="6"/>
  <c r="G175" i="5"/>
  <c r="G176" i="5"/>
  <c r="H216" i="5"/>
  <c r="H175" i="5"/>
  <c r="H176" i="5"/>
  <c r="F16" i="6"/>
  <c r="E16" i="6"/>
  <c r="F15" i="2"/>
  <c r="G208" i="5"/>
  <c r="G218" i="5" s="1"/>
  <c r="G209" i="5"/>
  <c r="H208" i="5"/>
  <c r="H209" i="5"/>
  <c r="I210" i="5"/>
  <c r="H201" i="5"/>
  <c r="H202" i="5"/>
  <c r="H203" i="5"/>
  <c r="H217" i="5" s="1"/>
  <c r="J193" i="5"/>
  <c r="J212" i="5"/>
  <c r="I212" i="5"/>
  <c r="G210" i="5"/>
  <c r="J198" i="5"/>
  <c r="I198" i="5"/>
  <c r="I193" i="5"/>
  <c r="I194" i="5"/>
  <c r="I195" i="5"/>
  <c r="J195" i="5"/>
  <c r="J187" i="5"/>
  <c r="I187" i="5"/>
  <c r="J185" i="5"/>
  <c r="I185" i="5"/>
  <c r="I184" i="5"/>
  <c r="J184" i="5"/>
  <c r="J41" i="5"/>
  <c r="I41" i="5"/>
  <c r="H121" i="5"/>
  <c r="I121" i="5" s="1"/>
  <c r="G121" i="5"/>
  <c r="J122" i="5"/>
  <c r="I122" i="5"/>
  <c r="J101" i="5"/>
  <c r="J39" i="5"/>
  <c r="I39" i="5"/>
  <c r="J38" i="5"/>
  <c r="I38" i="5"/>
  <c r="J40" i="5"/>
  <c r="I40" i="5"/>
  <c r="I217" i="5" l="1"/>
  <c r="J217" i="5"/>
  <c r="I208" i="5"/>
  <c r="H218" i="5"/>
  <c r="J209" i="5"/>
  <c r="J208" i="5"/>
  <c r="I209" i="5"/>
  <c r="J210" i="5"/>
  <c r="J216" i="5"/>
  <c r="J121" i="5"/>
  <c r="I218" i="5" l="1"/>
  <c r="J218" i="5"/>
  <c r="H147" i="5"/>
  <c r="J148" i="5"/>
  <c r="I148" i="5"/>
  <c r="J170" i="5" l="1"/>
  <c r="J171" i="5"/>
  <c r="J172" i="5"/>
  <c r="G169" i="5"/>
  <c r="G144" i="5"/>
  <c r="H118" i="5"/>
  <c r="G118" i="5"/>
  <c r="E11" i="2" l="1"/>
  <c r="G11" i="2"/>
  <c r="I90" i="5" l="1"/>
  <c r="I89" i="5"/>
  <c r="J89" i="5"/>
  <c r="I88" i="5"/>
  <c r="I92" i="5"/>
  <c r="J92" i="5"/>
  <c r="J90" i="5"/>
  <c r="J88" i="5"/>
  <c r="J98" i="5" l="1"/>
  <c r="J97" i="5"/>
  <c r="J96" i="5"/>
  <c r="J95" i="5"/>
  <c r="I93" i="5"/>
  <c r="J93" i="5"/>
  <c r="G203" i="5"/>
  <c r="I171" i="5"/>
  <c r="J73" i="5"/>
  <c r="I73" i="5"/>
  <c r="H53" i="5"/>
  <c r="G53" i="5"/>
  <c r="G51" i="5"/>
  <c r="J51" i="5" s="1"/>
  <c r="G217" i="5" l="1"/>
  <c r="G201" i="5"/>
  <c r="J53" i="5"/>
  <c r="J194" i="5"/>
  <c r="B14" i="1"/>
  <c r="G156" i="5"/>
  <c r="H156" i="5"/>
  <c r="J72" i="5"/>
  <c r="I72" i="5"/>
  <c r="G33" i="2"/>
  <c r="H154" i="5" l="1"/>
  <c r="H155" i="5"/>
  <c r="I197" i="5"/>
  <c r="I189" i="5"/>
  <c r="H47" i="5"/>
  <c r="G47" i="5"/>
  <c r="G45" i="5" s="1"/>
  <c r="F49" i="5"/>
  <c r="I49" i="5" s="1"/>
  <c r="F53" i="5"/>
  <c r="I53" i="5" s="1"/>
  <c r="I51" i="5"/>
  <c r="J49" i="5"/>
  <c r="I48" i="5"/>
  <c r="J46" i="5"/>
  <c r="I46" i="5"/>
  <c r="I205" i="5"/>
  <c r="J205" i="5"/>
  <c r="J178" i="5"/>
  <c r="I178" i="5"/>
  <c r="J157" i="5"/>
  <c r="I157" i="5"/>
  <c r="J197" i="5"/>
  <c r="I203" i="5"/>
  <c r="J202" i="5"/>
  <c r="I202" i="5"/>
  <c r="J201" i="5"/>
  <c r="I201" i="5"/>
  <c r="J191" i="5"/>
  <c r="J192" i="5"/>
  <c r="J196" i="5"/>
  <c r="I190" i="5"/>
  <c r="I191" i="5"/>
  <c r="I192" i="5"/>
  <c r="I196" i="5"/>
  <c r="J199" i="5"/>
  <c r="I199" i="5"/>
  <c r="J188" i="5"/>
  <c r="I188" i="5"/>
  <c r="J186" i="5"/>
  <c r="J183" i="5"/>
  <c r="I183" i="5"/>
  <c r="J182" i="5"/>
  <c r="I182" i="5"/>
  <c r="J181" i="5"/>
  <c r="I181" i="5"/>
  <c r="J176" i="5"/>
  <c r="J175" i="5"/>
  <c r="F156" i="5"/>
  <c r="F129" i="5"/>
  <c r="F109" i="5"/>
  <c r="F135" i="5"/>
  <c r="F144" i="5"/>
  <c r="I100" i="5"/>
  <c r="J100" i="5"/>
  <c r="F16" i="5"/>
  <c r="F9" i="5" s="1"/>
  <c r="H45" i="5" l="1"/>
  <c r="I45" i="5" s="1"/>
  <c r="F154" i="5"/>
  <c r="F155" i="5"/>
  <c r="J45" i="5"/>
  <c r="I186" i="5"/>
  <c r="F47" i="5"/>
  <c r="J47" i="5"/>
  <c r="J203" i="5"/>
  <c r="J177" i="5"/>
  <c r="G125" i="5"/>
  <c r="G109" i="5"/>
  <c r="H144" i="5"/>
  <c r="H141" i="5"/>
  <c r="H137" i="5"/>
  <c r="H129" i="5"/>
  <c r="H125" i="5"/>
  <c r="H109" i="5"/>
  <c r="I129" i="5" l="1"/>
  <c r="H82" i="5"/>
  <c r="F80" i="5"/>
  <c r="F79" i="5"/>
  <c r="F175" i="5"/>
  <c r="F176" i="5"/>
  <c r="I176" i="5" s="1"/>
  <c r="I177" i="5"/>
  <c r="I47" i="5"/>
  <c r="I175" i="5" l="1"/>
  <c r="J160" i="5"/>
  <c r="J162" i="5"/>
  <c r="J161" i="5"/>
  <c r="I160" i="5"/>
  <c r="J163" i="5"/>
  <c r="I161" i="5"/>
  <c r="I162" i="5"/>
  <c r="I163" i="5"/>
  <c r="G141" i="5"/>
  <c r="H135" i="5"/>
  <c r="G135" i="5"/>
  <c r="G82" i="5" s="1"/>
  <c r="I126" i="5"/>
  <c r="J126" i="5"/>
  <c r="I110" i="5"/>
  <c r="J110" i="5"/>
  <c r="I87" i="5"/>
  <c r="J87" i="5"/>
  <c r="J85" i="5"/>
  <c r="I85" i="5"/>
  <c r="J83" i="5"/>
  <c r="I83" i="5"/>
  <c r="H81" i="5" l="1"/>
  <c r="D14" i="1"/>
  <c r="C14" i="1"/>
  <c r="D18" i="1"/>
  <c r="C18" i="1"/>
  <c r="I8" i="2"/>
  <c r="I9" i="2"/>
  <c r="I12" i="2"/>
  <c r="I13" i="2"/>
  <c r="I14" i="2"/>
  <c r="I16" i="2"/>
  <c r="I18" i="2"/>
  <c r="I19" i="2"/>
  <c r="I20" i="2"/>
  <c r="I21" i="2"/>
  <c r="I22" i="2"/>
  <c r="I25" i="2"/>
  <c r="I28" i="2"/>
  <c r="I30" i="2"/>
  <c r="I31" i="2"/>
  <c r="I34" i="2"/>
  <c r="I35" i="2"/>
  <c r="I36" i="2"/>
  <c r="H8" i="2"/>
  <c r="H9" i="2"/>
  <c r="H12" i="2"/>
  <c r="H13" i="2"/>
  <c r="H14" i="2"/>
  <c r="H16" i="2"/>
  <c r="H18" i="2"/>
  <c r="H19" i="2"/>
  <c r="H20" i="2"/>
  <c r="H21" i="2"/>
  <c r="H22" i="2"/>
  <c r="H25" i="2"/>
  <c r="H28" i="2"/>
  <c r="H30" i="2"/>
  <c r="H31" i="2"/>
  <c r="H34" i="2"/>
  <c r="H35" i="2"/>
  <c r="H36" i="2"/>
  <c r="H80" i="5" l="1"/>
  <c r="H79" i="5" s="1"/>
  <c r="I79" i="5" s="1"/>
  <c r="H215" i="5"/>
  <c r="F11" i="2"/>
  <c r="F10" i="2" s="1"/>
  <c r="E10" i="2"/>
  <c r="G15" i="2"/>
  <c r="E15" i="2"/>
  <c r="F17" i="2"/>
  <c r="G17" i="2"/>
  <c r="E17" i="2"/>
  <c r="G24" i="2"/>
  <c r="F24" i="2"/>
  <c r="E24" i="2"/>
  <c r="E23" i="2" s="1"/>
  <c r="F27" i="2"/>
  <c r="G27" i="2"/>
  <c r="E27" i="2"/>
  <c r="F29" i="2"/>
  <c r="G29" i="2"/>
  <c r="E29" i="2"/>
  <c r="F33" i="2"/>
  <c r="G32" i="2"/>
  <c r="E33" i="2"/>
  <c r="H29" i="2" l="1"/>
  <c r="G26" i="2"/>
  <c r="I17" i="2"/>
  <c r="F32" i="2"/>
  <c r="I32" i="2" s="1"/>
  <c r="I33" i="2"/>
  <c r="H27" i="2"/>
  <c r="I27" i="2"/>
  <c r="G23" i="2"/>
  <c r="H23" i="2" s="1"/>
  <c r="H24" i="2"/>
  <c r="E32" i="2"/>
  <c r="H32" i="2" s="1"/>
  <c r="H33" i="2"/>
  <c r="I29" i="2"/>
  <c r="I15" i="2"/>
  <c r="H15" i="2"/>
  <c r="G10" i="2"/>
  <c r="I10" i="2" s="1"/>
  <c r="H11" i="2"/>
  <c r="I11" i="2"/>
  <c r="F23" i="2"/>
  <c r="I24" i="2"/>
  <c r="E7" i="2"/>
  <c r="H17" i="2"/>
  <c r="F26" i="2"/>
  <c r="E26" i="2"/>
  <c r="F7" i="2"/>
  <c r="I26" i="2" l="1"/>
  <c r="G7" i="2"/>
  <c r="H7" i="2" s="1"/>
  <c r="H10" i="2"/>
  <c r="I23" i="2"/>
  <c r="F6" i="2"/>
  <c r="H26" i="2"/>
  <c r="E6" i="2"/>
  <c r="G68" i="5"/>
  <c r="H68" i="5"/>
  <c r="F68" i="5"/>
  <c r="G58" i="5"/>
  <c r="H58" i="5"/>
  <c r="F58" i="5"/>
  <c r="J42" i="5"/>
  <c r="J59" i="5"/>
  <c r="J60" i="5"/>
  <c r="J61" i="5"/>
  <c r="J62" i="5"/>
  <c r="J63" i="5"/>
  <c r="J64" i="5"/>
  <c r="J69" i="5"/>
  <c r="J71" i="5"/>
  <c r="J79" i="5"/>
  <c r="J80" i="5"/>
  <c r="J81" i="5"/>
  <c r="J82" i="5"/>
  <c r="J84" i="5"/>
  <c r="J86" i="5"/>
  <c r="J91" i="5"/>
  <c r="J99" i="5"/>
  <c r="J102" i="5"/>
  <c r="J103" i="5"/>
  <c r="J104" i="5"/>
  <c r="J105" i="5"/>
  <c r="J106" i="5"/>
  <c r="J107" i="5"/>
  <c r="J108" i="5"/>
  <c r="J109" i="5"/>
  <c r="J111" i="5"/>
  <c r="J112" i="5"/>
  <c r="J113" i="5"/>
  <c r="J114" i="5"/>
  <c r="J115" i="5"/>
  <c r="J116" i="5"/>
  <c r="J117" i="5"/>
  <c r="J118" i="5"/>
  <c r="J119" i="5"/>
  <c r="J120" i="5"/>
  <c r="J123" i="5"/>
  <c r="J124" i="5"/>
  <c r="J125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9" i="5"/>
  <c r="J150" i="5"/>
  <c r="J151" i="5"/>
  <c r="J152" i="5"/>
  <c r="J154" i="5"/>
  <c r="J155" i="5"/>
  <c r="J156" i="5"/>
  <c r="J158" i="5"/>
  <c r="J159" i="5"/>
  <c r="J167" i="5"/>
  <c r="J168" i="5"/>
  <c r="J169" i="5"/>
  <c r="I69" i="5"/>
  <c r="I71" i="5"/>
  <c r="I80" i="5"/>
  <c r="I81" i="5"/>
  <c r="I82" i="5"/>
  <c r="I84" i="5"/>
  <c r="I86" i="5"/>
  <c r="I91" i="5"/>
  <c r="I99" i="5"/>
  <c r="I102" i="5"/>
  <c r="I103" i="5"/>
  <c r="I104" i="5"/>
  <c r="I105" i="5"/>
  <c r="I106" i="5"/>
  <c r="I107" i="5"/>
  <c r="I108" i="5"/>
  <c r="I109" i="5"/>
  <c r="I111" i="5"/>
  <c r="I112" i="5"/>
  <c r="I113" i="5"/>
  <c r="I114" i="5"/>
  <c r="I115" i="5"/>
  <c r="I116" i="5"/>
  <c r="I117" i="5"/>
  <c r="I118" i="5"/>
  <c r="I119" i="5"/>
  <c r="I120" i="5"/>
  <c r="I123" i="5"/>
  <c r="I124" i="5"/>
  <c r="I125" i="5"/>
  <c r="I127" i="5"/>
  <c r="I128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9" i="5"/>
  <c r="I150" i="5"/>
  <c r="I151" i="5"/>
  <c r="I152" i="5"/>
  <c r="I154" i="5"/>
  <c r="I155" i="5"/>
  <c r="I156" i="5"/>
  <c r="I159" i="5"/>
  <c r="I167" i="5"/>
  <c r="I168" i="5"/>
  <c r="I169" i="5"/>
  <c r="I170" i="5"/>
  <c r="I172" i="5"/>
  <c r="I42" i="5"/>
  <c r="I59" i="5"/>
  <c r="I60" i="5"/>
  <c r="I61" i="5"/>
  <c r="I62" i="5"/>
  <c r="I63" i="5"/>
  <c r="I64" i="5"/>
  <c r="I12" i="5"/>
  <c r="I13" i="5"/>
  <c r="I14" i="5"/>
  <c r="I15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11" i="5"/>
  <c r="J12" i="5"/>
  <c r="J13" i="5"/>
  <c r="J14" i="5"/>
  <c r="J1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11" i="5"/>
  <c r="H56" i="5" l="1"/>
  <c r="H57" i="5"/>
  <c r="F57" i="5"/>
  <c r="F56" i="5"/>
  <c r="F66" i="5"/>
  <c r="F67" i="5"/>
  <c r="J215" i="5"/>
  <c r="H66" i="5"/>
  <c r="H67" i="5"/>
  <c r="F7" i="5"/>
  <c r="F214" i="5" s="1"/>
  <c r="J68" i="5"/>
  <c r="I7" i="2"/>
  <c r="G6" i="2"/>
  <c r="H6" i="2" s="1"/>
  <c r="I58" i="5"/>
  <c r="I68" i="5"/>
  <c r="J58" i="5"/>
  <c r="I215" i="5" l="1"/>
  <c r="I57" i="5"/>
  <c r="J57" i="5"/>
  <c r="I67" i="5"/>
  <c r="J67" i="5"/>
  <c r="I66" i="5"/>
  <c r="J66" i="5"/>
  <c r="I56" i="5"/>
  <c r="J56" i="5"/>
  <c r="I6" i="2"/>
  <c r="H16" i="5" l="1"/>
  <c r="H9" i="5" s="1"/>
  <c r="G16" i="5"/>
  <c r="G9" i="5" s="1"/>
  <c r="H7" i="5" l="1"/>
  <c r="H214" i="5" s="1"/>
  <c r="H6" i="5"/>
  <c r="I6" i="5" s="1"/>
  <c r="G7" i="5"/>
  <c r="G214" i="5" s="1"/>
  <c r="I9" i="5"/>
  <c r="J16" i="5"/>
  <c r="I16" i="5"/>
  <c r="E16" i="1"/>
  <c r="G219" i="5" l="1"/>
  <c r="F16" i="1"/>
  <c r="F12" i="1"/>
  <c r="I214" i="5" l="1"/>
  <c r="J214" i="5"/>
  <c r="H219" i="5"/>
  <c r="I7" i="5"/>
  <c r="E18" i="1" l="1"/>
  <c r="F18" i="1"/>
  <c r="E14" i="1"/>
  <c r="F14" i="1"/>
  <c r="J219" i="5" l="1"/>
  <c r="J9" i="5" l="1"/>
  <c r="J7" i="5" l="1"/>
  <c r="J6" i="5"/>
  <c r="I216" i="5"/>
  <c r="F219" i="5"/>
  <c r="I219" i="5" s="1"/>
</calcChain>
</file>

<file path=xl/sharedStrings.xml><?xml version="1.0" encoding="utf-8"?>
<sst xmlns="http://schemas.openxmlformats.org/spreadsheetml/2006/main" count="374" uniqueCount="224">
  <si>
    <t>A. RAČUN PRIHODA I RASHODA</t>
  </si>
  <si>
    <t>Prihodi poslovanja</t>
  </si>
  <si>
    <t>Prihodi od prodaje nefinancijske imovine</t>
  </si>
  <si>
    <t>UKUPNO PRIHODI</t>
  </si>
  <si>
    <t>Rashodi poslovanja</t>
  </si>
  <si>
    <t>Rashodi za nabavu nefinancijske imovine</t>
  </si>
  <si>
    <t>UKUPNO RASHODI</t>
  </si>
  <si>
    <t>B. RAČUN FINANCIRANJA</t>
  </si>
  <si>
    <t>Primici od financijske imovine i zaduživanja</t>
  </si>
  <si>
    <t>Izdaci za financijsku imovinu i otplate zajmova</t>
  </si>
  <si>
    <t>NETO FINANCIRANJE</t>
  </si>
  <si>
    <t>RAZLIKA VIŠAK/MANJAK</t>
  </si>
  <si>
    <t>C. RASPOLOŽIVA SREDSTVA IZ PRETHODNIH GODINA</t>
  </si>
  <si>
    <t>RASPOLOŽIVA SREDSTVA IZ PRETHODNIH GODINA</t>
  </si>
  <si>
    <t>VIŠAK/MANJAK + NETO FINANCIRANJE + RASPOLOŽIVA SREDSTVA IZ 
PRETHODNIH GODINA</t>
  </si>
  <si>
    <t>Račun/Pozicija</t>
  </si>
  <si>
    <t>Opis</t>
  </si>
  <si>
    <t>Prihodi od imovine</t>
  </si>
  <si>
    <t>Prihodi od financijske imovine</t>
  </si>
  <si>
    <t>Kamate na oročena sredstva i depozite po viđenju</t>
  </si>
  <si>
    <t>Prihodi od upravnih i administrativnih pristojbi, 
pristojbi po posebnim propisima i naknada</t>
  </si>
  <si>
    <t>Ostali nespomenuti prihodi</t>
  </si>
  <si>
    <t>Prihodi po posebnim propisima</t>
  </si>
  <si>
    <t>Prihodi iz nadležnog proračuna i od HZZO-a
temeljem ugovornih obveza</t>
  </si>
  <si>
    <t>Prihodi iz nadležnog proračuna za financiranje
redovne djelatnosti proračunskih korisnika</t>
  </si>
  <si>
    <t>Prihodi iz nadležnog proračuna za financiranje
rashoda poslovanja</t>
  </si>
  <si>
    <t>Razdjel 030</t>
  </si>
  <si>
    <t>Glava 030-04</t>
  </si>
  <si>
    <t>OSNOVNOŠKOLSKO OBRAZOVANJE</t>
  </si>
  <si>
    <t>Program 2202</t>
  </si>
  <si>
    <t>Osnovno školstvo - standard</t>
  </si>
  <si>
    <t>UPRAVNI ODJEL ZA OBRAZOVANJE, KULTURU I ŠPORT</t>
  </si>
  <si>
    <t>Funkcija: 0912</t>
  </si>
  <si>
    <t>Osnovno obrazovanje</t>
  </si>
  <si>
    <t>Aktivnost: A2202-01</t>
  </si>
  <si>
    <t>Djelatnost osnovnih škola</t>
  </si>
  <si>
    <t>Pozicija</t>
  </si>
  <si>
    <t>Konto</t>
  </si>
  <si>
    <t>Konto/Pozicija</t>
  </si>
  <si>
    <t>Službena putovanja</t>
  </si>
  <si>
    <t>Stručno usavršavanje zaposlenika</t>
  </si>
  <si>
    <t>Ostale naknade trošk. zaposlenima</t>
  </si>
  <si>
    <t>Uredski materijal i ostali materijalni rashodi</t>
  </si>
  <si>
    <t>Materijal i sirovine</t>
  </si>
  <si>
    <t>Energija</t>
  </si>
  <si>
    <t>El.energija</t>
  </si>
  <si>
    <t>Motorni benzin i dizel gorivo</t>
  </si>
  <si>
    <t>Ugljen, drva i teško ulje</t>
  </si>
  <si>
    <t>Sitni inventar i auto gume</t>
  </si>
  <si>
    <t>Službena radna i zaštitna odjeća i obuća</t>
  </si>
  <si>
    <t>Usluge telefona, pošte i prijevoza</t>
  </si>
  <si>
    <t>Komunalne usluge</t>
  </si>
  <si>
    <t>Zakupnine i najamnine</t>
  </si>
  <si>
    <t>Zdravstvene i veterinarske usluge</t>
  </si>
  <si>
    <t>Računalne usluge</t>
  </si>
  <si>
    <t>Ostale usluge</t>
  </si>
  <si>
    <t>Premije osiguranja</t>
  </si>
  <si>
    <t>Reprezentacija</t>
  </si>
  <si>
    <t>Članarine</t>
  </si>
  <si>
    <t>Pristojbe i naknade</t>
  </si>
  <si>
    <t>Ostali nespomenuti rashodi posl.</t>
  </si>
  <si>
    <t>Aktivnost: A2202-04</t>
  </si>
  <si>
    <t>Administracija i upravljanje</t>
  </si>
  <si>
    <t>Plaće za redovan rad</t>
  </si>
  <si>
    <t>Ostali rashodi za zaposlene</t>
  </si>
  <si>
    <t>Doprinosi za OZO</t>
  </si>
  <si>
    <t>Prijevoz na posao i s posla</t>
  </si>
  <si>
    <t>Program 2203</t>
  </si>
  <si>
    <t>Osnovno školstvo - iznad standarda</t>
  </si>
  <si>
    <t>Aktivnost: A2203-04</t>
  </si>
  <si>
    <t>Podizanje kvalitete i standarda u školstvu</t>
  </si>
  <si>
    <t>Uredski materijal i ostali mat. rashodi</t>
  </si>
  <si>
    <t>Sitni inventar</t>
  </si>
  <si>
    <t>Naknade trošk.osobama izvan rad.odn.</t>
  </si>
  <si>
    <t>Ostali nespomenuti rashodi poslovanja</t>
  </si>
  <si>
    <t>Uredska oprema i namještaj</t>
  </si>
  <si>
    <t>Knjige</t>
  </si>
  <si>
    <t>Funkcija: 0960</t>
  </si>
  <si>
    <t>Dodatne usluge u obrazovanju</t>
  </si>
  <si>
    <t>Aktivnost: A2203-27</t>
  </si>
  <si>
    <t>Udžbenici</t>
  </si>
  <si>
    <t>Pomoći iz inozemstva i subjekata unutar općeg proračuna</t>
  </si>
  <si>
    <t>Pomoći proračunskim korisnicima iz proračuna koji im nije nadležan</t>
  </si>
  <si>
    <t>Prihodi od prodaje proizvodai robe te pruženih usluga, prihodi od donacija</t>
  </si>
  <si>
    <t>Prihodi od prodaje proizvodai robe te pruženih usluga</t>
  </si>
  <si>
    <t>Tekuće pomoći iz proračunskim korisnicima iz proračuna koji im nije nadležan</t>
  </si>
  <si>
    <t>Prihodi od pruženih usluga</t>
  </si>
  <si>
    <t>Kapitalne pomoći iz proračuna koji im nije nadležan</t>
  </si>
  <si>
    <t>Donacije od pravnih i fizičkih osoba izvan općeg proračuna…</t>
  </si>
  <si>
    <t>Kapitalne donacije</t>
  </si>
  <si>
    <t>Tekuće donacije</t>
  </si>
  <si>
    <t>Intelektualne usluge</t>
  </si>
  <si>
    <t>Novčana nak.posl.zbog nezapošlj.osob.s invalidItetom</t>
  </si>
  <si>
    <t>Izvor 
financiranja</t>
  </si>
  <si>
    <t>UKUPNO:</t>
  </si>
  <si>
    <t>Materijal i dijelovi za tekuće i inv.održ.</t>
  </si>
  <si>
    <t>Usluge tekućeg i investicijskog održ.                              **</t>
  </si>
  <si>
    <t>Računovođa:</t>
  </si>
  <si>
    <t>Prihodi iz nadležnog proračuna za financiranje
rashoda za nabavu nefinancijske imovine</t>
  </si>
  <si>
    <t>Program 2202 Osnovno školstvo -standard</t>
  </si>
  <si>
    <t>Program 2203 Osnovno školstvo-iznad standarda</t>
  </si>
  <si>
    <t>Indeks (6/4)*100</t>
  </si>
  <si>
    <t>Indeks (6/5)*100</t>
  </si>
  <si>
    <t>Indeks            (5/2)*100</t>
  </si>
  <si>
    <t>Indeks (5/4)*100</t>
  </si>
  <si>
    <t>Indeks                 (5/3)*100</t>
  </si>
  <si>
    <t>Usluge promidžbe i informiranja</t>
  </si>
  <si>
    <t>Ostale naknade iz proračuna u naravi</t>
  </si>
  <si>
    <t>Školska kuhinja i kantina</t>
  </si>
  <si>
    <t>Osnovno školstvo-iznad standarda</t>
  </si>
  <si>
    <t>Ostali nespomenuti rashodi</t>
  </si>
  <si>
    <t>Program 4306 Nacionalni EU projekti</t>
  </si>
  <si>
    <t>Uredski materijal i ostali mat.rashodi</t>
  </si>
  <si>
    <t>Uređaji, strojevi i opr.za ostalenamjene</t>
  </si>
  <si>
    <t>Aktivnost: A2203-06</t>
  </si>
  <si>
    <t>Prijenosi između proračunskih korisnika istog proračuna</t>
  </si>
  <si>
    <t>Tekući prijenosi između korisnika istog proračuna</t>
  </si>
  <si>
    <t>Tek.prijenosi između pror.kor.istog proračuna tem.prijenosa EU sredstava</t>
  </si>
  <si>
    <t>Tekuće pomoći iz državnog proračuna pror.korisnicima koji im nije nadležan</t>
  </si>
  <si>
    <t>Tekuće pomoći proračunskim korisnicima iz općinskog proračuna</t>
  </si>
  <si>
    <t>Pomoći temeljem prijenosa EU sredstava</t>
  </si>
  <si>
    <t>Tekuće pomoći temeljem prijenosa EU sredstava</t>
  </si>
  <si>
    <t>Pomoći od izvanproračunskih korisnika</t>
  </si>
  <si>
    <t>Tekuće pomoći od izvanproračunskih korisnika</t>
  </si>
  <si>
    <t>Ostali prihodi</t>
  </si>
  <si>
    <t>OŠ STJEPANA RADIĆA BIBINJE</t>
  </si>
  <si>
    <t>GUMLA 3</t>
  </si>
  <si>
    <t>23205 BIBINJE</t>
  </si>
  <si>
    <t>Doprinosi za zdravstveno</t>
  </si>
  <si>
    <t>Usluge tekućeg i inv. održavanja opreme</t>
  </si>
  <si>
    <t>Ostale najamnine i zakupnine</t>
  </si>
  <si>
    <t>Kristina Sorić</t>
  </si>
  <si>
    <t>Javne potrebe u prosvjeti - korisnici</t>
  </si>
  <si>
    <t xml:space="preserve">Aktivnost:A2203-01 </t>
  </si>
  <si>
    <t>Namirnice</t>
  </si>
  <si>
    <t>Uredski materijal</t>
  </si>
  <si>
    <t>Program 4302</t>
  </si>
  <si>
    <t>Projekti EU</t>
  </si>
  <si>
    <t>Tekući projekt:T4302-25</t>
  </si>
  <si>
    <t>Plaće za redovan rad-višak od MRRFEU</t>
  </si>
  <si>
    <t>Doprinosi za plaće</t>
  </si>
  <si>
    <t>Tekući projekt:T4302-63</t>
  </si>
  <si>
    <t>Materijal i dijelovi za tekuće i inv. Održ.</t>
  </si>
  <si>
    <t>Aktivnost: T2202-03</t>
  </si>
  <si>
    <t xml:space="preserve">Osnovno školstvo </t>
  </si>
  <si>
    <t>Hitne intervencije u osnovnim školama</t>
  </si>
  <si>
    <t>Usluge tekućeg i investicijskog održ.</t>
  </si>
  <si>
    <t>Program 4302 Razvojni projekti EU</t>
  </si>
  <si>
    <t>Bibinje, 14. srpnja 2023.</t>
  </si>
  <si>
    <t>Prehrana za učenike</t>
  </si>
  <si>
    <t>Zalihe menstrualnih potrepština</t>
  </si>
  <si>
    <t>Plaće za redovan rad MTO 2022/2023</t>
  </si>
  <si>
    <t>Plaće za redovan rad ŽP 2022/2023</t>
  </si>
  <si>
    <t>Doprinosi za plaće OZO ŽP 2022/2023</t>
  </si>
  <si>
    <t>Prijevoz na posao i s posla 2022/2023</t>
  </si>
  <si>
    <t>Uredski materijal i ost. Mat. rashodi</t>
  </si>
  <si>
    <t>Laboratorijske usluge</t>
  </si>
  <si>
    <t>G27</t>
  </si>
  <si>
    <t>Ostale nakn iz pr-prehrana</t>
  </si>
  <si>
    <t>Naknade članovima povjerenstva</t>
  </si>
  <si>
    <t>K01</t>
  </si>
  <si>
    <t>K02</t>
  </si>
  <si>
    <t>K03</t>
  </si>
  <si>
    <t>H10</t>
  </si>
  <si>
    <t>Izrada proj. Dokumentacije</t>
  </si>
  <si>
    <t>Plaće za redovan rad EU 2023/2024</t>
  </si>
  <si>
    <t>Plaće za redovan rad ŽP 2023/2024</t>
  </si>
  <si>
    <t>Doprinosi za plaće OZO ŽP 2023/2024</t>
  </si>
  <si>
    <t>Doprinosi za plaće OZO MZO 2023/2024</t>
  </si>
  <si>
    <t>Projekt Erasmus + KA121 - OŠ BIBINJE</t>
  </si>
  <si>
    <t>Tekući projekt:T4306-24</t>
  </si>
  <si>
    <t>Program 4306</t>
  </si>
  <si>
    <t>Nacionalni EU projekti</t>
  </si>
  <si>
    <t>Program Tekući projekt:T4302-25</t>
  </si>
  <si>
    <t>Oznaka</t>
  </si>
  <si>
    <t>Indeks 3/1            (4)</t>
  </si>
  <si>
    <t>Indeks 3/2 (5)</t>
  </si>
  <si>
    <t>Izvor: 110 Opći prihodi i primitci</t>
  </si>
  <si>
    <t>Izvor: 31 Vlastiti prihodi-korisnici</t>
  </si>
  <si>
    <t>Izvor: 41 Prihodi za posebne namjene - proračunski korisnici</t>
  </si>
  <si>
    <t>Izvor: 42 Višak/manjak prihoda korisnici</t>
  </si>
  <si>
    <t>Izvor: 45 F.P. I dod.udio u por.na dohodak</t>
  </si>
  <si>
    <t>Izvor: 51 Pomoći iz državnog proračuna</t>
  </si>
  <si>
    <t>Izvor: 53 Proračun JLS</t>
  </si>
  <si>
    <t>SVEUKUPNO PRIHODI:</t>
  </si>
  <si>
    <t>Izvor: 11-Opći prihodi i primitci</t>
  </si>
  <si>
    <t>Izvor 31: Vlastiti prihodi-korisnici</t>
  </si>
  <si>
    <t>Izvor: 53-Proračun JLS</t>
  </si>
  <si>
    <t>SVEUKUPNO RASHODI:</t>
  </si>
  <si>
    <t>Izvor 19 Predfinanciranje iz ŽP</t>
  </si>
  <si>
    <t>Izvor: 54 Pomoći iz inozemstva</t>
  </si>
  <si>
    <t>Izvor: 54-Pomoći iz inozemstva</t>
  </si>
  <si>
    <t>Silvana Stipić</t>
  </si>
  <si>
    <t>v.d. Ravnateljica:</t>
  </si>
  <si>
    <t>Bibinje, 15. srpnja 2024.</t>
  </si>
  <si>
    <t>IZVRŠENJE FINANCIJSKOG PLANA OŠ STJEPANA RADIĆA BIBINJE ZA
PERIOD 01.01.-30.06. 2024. GODINE
POSEBNI DIO - RASHODI I IZDACI</t>
  </si>
  <si>
    <t>Izvršenje             2023.</t>
  </si>
  <si>
    <t>Tekući plan  2024.</t>
  </si>
  <si>
    <t>Izvršenje 
    2024.</t>
  </si>
  <si>
    <t>Bibinje, 15. srpnja 2024.g.</t>
  </si>
  <si>
    <t>v.d Ravnatelj:</t>
  </si>
  <si>
    <t>IZVRŠENJE FINANCIJSKOG PLANA OŠ STJEPANA RADIĆA BIBINJE ZA
PERIOD 01.01.-30.06. 2024. GODINE
OPĆI DIO - PRIHODI I PRIMICI</t>
  </si>
  <si>
    <t xml:space="preserve">GODIŠNJI IZVJEŠTAJ O IZVRŠENJU FINANCIJSKOG PLANA ŠKOLE ZA PERIOD 01.01.-30.06.2024. </t>
  </si>
  <si>
    <t>Izvršenje              2023.</t>
  </si>
  <si>
    <t>Plan 2024.</t>
  </si>
  <si>
    <t>Izvršenje 
 2024.</t>
  </si>
  <si>
    <t>Izvršenje                            2023.</t>
  </si>
  <si>
    <t>Tekući plan 
za 2024.</t>
  </si>
  <si>
    <t>Izvršenje
     2024.</t>
  </si>
  <si>
    <t>GODIŠNJI IZVJEŠTAJ O IZVRŠENJU FINANCIJSKOG PLANA ZA 1.1.-30.6.2024.G.</t>
  </si>
  <si>
    <t>Izvršenje 2023.                           1)</t>
  </si>
  <si>
    <t>Izvorni plan 2024 (2)</t>
  </si>
  <si>
    <t>Izvršenje             2024 (3)</t>
  </si>
  <si>
    <t>Izvršenje             2023. (1)</t>
  </si>
  <si>
    <t>Izvorni plan 2024 (2.)</t>
  </si>
  <si>
    <t>PRIHODI PO IZVORIMA FINANCIIRANJA 2024.GODINA</t>
  </si>
  <si>
    <t>Izvor: 12 Višak/manjak prihoda ZŽ</t>
  </si>
  <si>
    <t xml:space="preserve">                           RASHODI PO IZVORIMA FINANCIRANJA 2024 GODINA</t>
  </si>
  <si>
    <t>Inkluzija-korak bliže društvu bez prepreka 2023/24.</t>
  </si>
  <si>
    <t>Doprinosi za plaće OZO-MZO 2023/2024</t>
  </si>
  <si>
    <t>Doprinosi za plaće OZO-EU 2023/2024</t>
  </si>
  <si>
    <t>Doprinosi za plaće OZO VPP 2023/2024</t>
  </si>
  <si>
    <t>Projekt Erasmus KA122-Bridging the gap - OŠ Bibinje</t>
  </si>
  <si>
    <t>E33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</si>
</sst>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_ ;\-#,##0.00\ 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9"/>
      <color theme="1"/>
      <name val="Verdana"/>
      <family val="2"/>
      <charset val="238"/>
    </font>
    <font>
      <sz val="10"/>
      <color rgb="FF000000"/>
      <name val="Times New Roman"/>
      <family val="1"/>
      <charset val="238"/>
    </font>
    <font>
      <b/>
      <sz val="10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5" borderId="7" applyNumberFormat="0" applyAlignment="0" applyProtection="0"/>
    <xf numFmtId="164" fontId="8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4" fontId="1" fillId="0" borderId="2" xfId="0" applyNumberFormat="1" applyFont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4" fontId="0" fillId="2" borderId="1" xfId="0" applyNumberFormat="1" applyFill="1" applyBorder="1"/>
    <xf numFmtId="4" fontId="1" fillId="2" borderId="1" xfId="0" applyNumberFormat="1" applyFont="1" applyFill="1" applyBorder="1"/>
    <xf numFmtId="4" fontId="0" fillId="0" borderId="0" xfId="0" applyNumberFormat="1"/>
    <xf numFmtId="0" fontId="2" fillId="0" borderId="1" xfId="0" applyFont="1" applyBorder="1"/>
    <xf numFmtId="0" fontId="2" fillId="0" borderId="0" xfId="0" applyFont="1"/>
    <xf numFmtId="4" fontId="2" fillId="0" borderId="1" xfId="0" applyNumberFormat="1" applyFont="1" applyBorder="1"/>
    <xf numFmtId="0" fontId="2" fillId="0" borderId="1" xfId="0" applyFont="1" applyFill="1" applyBorder="1"/>
    <xf numFmtId="4" fontId="2" fillId="0" borderId="1" xfId="0" applyNumberFormat="1" applyFont="1" applyFill="1" applyBorder="1"/>
    <xf numFmtId="0" fontId="2" fillId="0" borderId="1" xfId="0" applyFont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/>
    <xf numFmtId="4" fontId="1" fillId="3" borderId="2" xfId="0" applyNumberFormat="1" applyFont="1" applyFill="1" applyBorder="1"/>
    <xf numFmtId="4" fontId="1" fillId="0" borderId="3" xfId="0" applyNumberFormat="1" applyFont="1" applyBorder="1"/>
    <xf numFmtId="0" fontId="1" fillId="0" borderId="2" xfId="0" applyFont="1" applyBorder="1" applyAlignment="1">
      <alignment wrapText="1"/>
    </xf>
    <xf numFmtId="0" fontId="0" fillId="0" borderId="2" xfId="0" applyFont="1" applyBorder="1"/>
    <xf numFmtId="4" fontId="0" fillId="0" borderId="2" xfId="0" applyNumberFormat="1" applyFont="1" applyBorder="1"/>
    <xf numFmtId="0" fontId="0" fillId="0" borderId="1" xfId="0" applyFont="1" applyBorder="1"/>
    <xf numFmtId="4" fontId="0" fillId="0" borderId="1" xfId="0" applyNumberFormat="1" applyFont="1" applyBorder="1"/>
    <xf numFmtId="0" fontId="0" fillId="0" borderId="1" xfId="0" applyFont="1" applyBorder="1" applyAlignment="1">
      <alignment wrapText="1"/>
    </xf>
    <xf numFmtId="0" fontId="0" fillId="0" borderId="1" xfId="0" applyFont="1" applyFill="1" applyBorder="1"/>
    <xf numFmtId="0" fontId="0" fillId="0" borderId="0" xfId="0" applyFont="1"/>
    <xf numFmtId="0" fontId="1" fillId="2" borderId="1" xfId="0" applyFont="1" applyFill="1" applyBorder="1"/>
    <xf numFmtId="4" fontId="1" fillId="3" borderId="1" xfId="0" applyNumberFormat="1" applyFont="1" applyFill="1" applyBorder="1"/>
    <xf numFmtId="0" fontId="3" fillId="0" borderId="1" xfId="0" applyFont="1" applyFill="1" applyBorder="1"/>
    <xf numFmtId="0" fontId="1" fillId="0" borderId="1" xfId="0" applyFont="1" applyFill="1" applyBorder="1"/>
    <xf numFmtId="0" fontId="1" fillId="0" borderId="1" xfId="0" applyFont="1" applyBorder="1" applyAlignment="1">
      <alignment horizontal="right"/>
    </xf>
    <xf numFmtId="4" fontId="0" fillId="4" borderId="2" xfId="0" applyNumberFormat="1" applyFont="1" applyFill="1" applyBorder="1"/>
    <xf numFmtId="4" fontId="1" fillId="0" borderId="2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" xfId="0" applyNumberFormat="1" applyFont="1" applyBorder="1" applyAlignment="1">
      <alignment wrapText="1"/>
    </xf>
    <xf numFmtId="0" fontId="1" fillId="3" borderId="4" xfId="0" applyFont="1" applyFill="1" applyBorder="1" applyAlignment="1">
      <alignment vertical="top"/>
    </xf>
    <xf numFmtId="0" fontId="1" fillId="3" borderId="5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0" xfId="0" applyAlignment="1"/>
    <xf numFmtId="0" fontId="1" fillId="0" borderId="0" xfId="0" applyFont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0" fillId="0" borderId="4" xfId="0" applyNumberFormat="1" applyBorder="1"/>
    <xf numFmtId="0" fontId="0" fillId="0" borderId="2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1" fillId="0" borderId="0" xfId="0" applyFont="1" applyBorder="1"/>
    <xf numFmtId="0" fontId="0" fillId="0" borderId="0" xfId="0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4" fontId="0" fillId="0" borderId="0" xfId="0" applyNumberFormat="1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4" fontId="0" fillId="0" borderId="0" xfId="0" applyNumberFormat="1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1" fillId="2" borderId="6" xfId="0" applyFont="1" applyFill="1" applyBorder="1" applyAlignment="1"/>
    <xf numFmtId="0" fontId="1" fillId="0" borderId="0" xfId="0" applyFont="1" applyFill="1" applyBorder="1" applyAlignment="1">
      <alignment horizontal="center"/>
    </xf>
    <xf numFmtId="4" fontId="4" fillId="0" borderId="1" xfId="0" applyNumberFormat="1" applyFont="1" applyBorder="1"/>
    <xf numFmtId="2" fontId="4" fillId="0" borderId="1" xfId="0" applyNumberFormat="1" applyFont="1" applyBorder="1"/>
    <xf numFmtId="4" fontId="5" fillId="0" borderId="1" xfId="0" applyNumberFormat="1" applyFont="1" applyBorder="1"/>
    <xf numFmtId="0" fontId="5" fillId="0" borderId="0" xfId="0" applyFont="1"/>
    <xf numFmtId="0" fontId="4" fillId="3" borderId="1" xfId="0" applyFont="1" applyFill="1" applyBorder="1" applyAlignment="1">
      <alignment horizontal="center" vertical="top"/>
    </xf>
    <xf numFmtId="2" fontId="4" fillId="3" borderId="1" xfId="0" applyNumberFormat="1" applyFont="1" applyFill="1" applyBorder="1"/>
    <xf numFmtId="2" fontId="4" fillId="2" borderId="1" xfId="0" applyNumberFormat="1" applyFont="1" applyFill="1" applyBorder="1"/>
    <xf numFmtId="2" fontId="4" fillId="0" borderId="0" xfId="0" applyNumberFormat="1" applyFont="1" applyFill="1" applyBorder="1"/>
    <xf numFmtId="2" fontId="4" fillId="0" borderId="0" xfId="0" applyNumberFormat="1" applyFont="1" applyBorder="1"/>
    <xf numFmtId="0" fontId="4" fillId="0" borderId="0" xfId="0" applyFont="1"/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/>
    <xf numFmtId="0" fontId="5" fillId="2" borderId="2" xfId="0" applyFont="1" applyFill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2" borderId="1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horizontal="center"/>
    </xf>
    <xf numFmtId="4" fontId="0" fillId="2" borderId="1" xfId="0" applyNumberFormat="1" applyFont="1" applyFill="1" applyBorder="1"/>
    <xf numFmtId="4" fontId="2" fillId="2" borderId="1" xfId="0" applyNumberFormat="1" applyFont="1" applyFill="1" applyBorder="1"/>
    <xf numFmtId="0" fontId="3" fillId="2" borderId="2" xfId="0" applyFont="1" applyFill="1" applyBorder="1"/>
    <xf numFmtId="0" fontId="5" fillId="0" borderId="2" xfId="0" applyFont="1" applyBorder="1"/>
    <xf numFmtId="0" fontId="5" fillId="0" borderId="2" xfId="0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5" fillId="0" borderId="2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0" fontId="7" fillId="5" borderId="7" xfId="1" applyAlignment="1">
      <alignment horizontal="center" vertical="center"/>
    </xf>
    <xf numFmtId="0" fontId="7" fillId="5" borderId="7" xfId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4" fontId="0" fillId="0" borderId="0" xfId="0" applyNumberFormat="1" applyBorder="1" applyAlignment="1">
      <alignment wrapText="1"/>
    </xf>
    <xf numFmtId="4" fontId="0" fillId="0" borderId="0" xfId="0" applyNumberFormat="1" applyBorder="1"/>
    <xf numFmtId="4" fontId="1" fillId="0" borderId="0" xfId="0" applyNumberFormat="1" applyFont="1" applyBorder="1"/>
    <xf numFmtId="0" fontId="0" fillId="0" borderId="1" xfId="0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/>
    <xf numFmtId="4" fontId="0" fillId="2" borderId="2" xfId="0" applyNumberFormat="1" applyFont="1" applyFill="1" applyBorder="1"/>
    <xf numFmtId="0" fontId="0" fillId="2" borderId="2" xfId="0" applyFont="1" applyFill="1" applyBorder="1" applyAlignment="1">
      <alignment horizontal="right"/>
    </xf>
    <xf numFmtId="4" fontId="1" fillId="4" borderId="0" xfId="0" applyNumberFormat="1" applyFont="1" applyFill="1" applyBorder="1"/>
    <xf numFmtId="4" fontId="3" fillId="2" borderId="1" xfId="0" applyNumberFormat="1" applyFont="1" applyFill="1" applyBorder="1"/>
    <xf numFmtId="4" fontId="1" fillId="4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2" fontId="1" fillId="0" borderId="1" xfId="0" applyNumberFormat="1" applyFont="1" applyBorder="1"/>
    <xf numFmtId="0" fontId="3" fillId="0" borderId="0" xfId="0" applyFont="1"/>
    <xf numFmtId="4" fontId="0" fillId="3" borderId="2" xfId="0" applyNumberFormat="1" applyFont="1" applyFill="1" applyBorder="1"/>
    <xf numFmtId="2" fontId="0" fillId="0" borderId="1" xfId="0" applyNumberFormat="1" applyFont="1" applyBorder="1"/>
    <xf numFmtId="0" fontId="1" fillId="2" borderId="1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0" fillId="0" borderId="1" xfId="0" applyFill="1" applyBorder="1"/>
    <xf numFmtId="0" fontId="5" fillId="0" borderId="1" xfId="0" applyFont="1" applyFill="1" applyBorder="1"/>
    <xf numFmtId="4" fontId="0" fillId="0" borderId="1" xfId="0" applyNumberFormat="1" applyFill="1" applyBorder="1"/>
    <xf numFmtId="4" fontId="1" fillId="0" borderId="1" xfId="0" applyNumberFormat="1" applyFont="1" applyFill="1" applyBorder="1"/>
    <xf numFmtId="2" fontId="4" fillId="0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0" fillId="0" borderId="1" xfId="0" applyNumberFormat="1" applyFont="1" applyFill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5" fillId="4" borderId="2" xfId="0" applyFont="1" applyFill="1" applyBorder="1"/>
    <xf numFmtId="164" fontId="1" fillId="0" borderId="1" xfId="2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5" fillId="0" borderId="5" xfId="0" applyFont="1" applyBorder="1"/>
    <xf numFmtId="0" fontId="1" fillId="2" borderId="1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4" fontId="1" fillId="3" borderId="0" xfId="0" applyNumberFormat="1" applyFont="1" applyFill="1" applyBorder="1"/>
    <xf numFmtId="2" fontId="0" fillId="0" borderId="1" xfId="0" applyNumberFormat="1" applyBorder="1"/>
    <xf numFmtId="0" fontId="14" fillId="0" borderId="0" xfId="0" applyFont="1" applyAlignment="1">
      <alignment horizontal="left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wrapText="1"/>
    </xf>
    <xf numFmtId="4" fontId="15" fillId="6" borderId="8" xfId="0" applyNumberFormat="1" applyFont="1" applyFill="1" applyBorder="1" applyAlignment="1">
      <alignment horizontal="right" wrapText="1"/>
    </xf>
    <xf numFmtId="2" fontId="15" fillId="6" borderId="8" xfId="0" applyNumberFormat="1" applyFont="1" applyFill="1" applyBorder="1" applyAlignment="1">
      <alignment wrapText="1"/>
    </xf>
    <xf numFmtId="4" fontId="15" fillId="6" borderId="9" xfId="0" applyNumberFormat="1" applyFont="1" applyFill="1" applyBorder="1" applyAlignment="1">
      <alignment horizontal="right" wrapText="1"/>
    </xf>
    <xf numFmtId="4" fontId="15" fillId="6" borderId="10" xfId="0" applyNumberFormat="1" applyFont="1" applyFill="1" applyBorder="1" applyAlignment="1">
      <alignment horizontal="right" wrapText="1"/>
    </xf>
    <xf numFmtId="165" fontId="15" fillId="6" borderId="9" xfId="2" applyNumberFormat="1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left" wrapText="1"/>
    </xf>
    <xf numFmtId="4" fontId="12" fillId="3" borderId="9" xfId="0" applyNumberFormat="1" applyFont="1" applyFill="1" applyBorder="1" applyAlignment="1">
      <alignment horizontal="right" wrapText="1"/>
    </xf>
    <xf numFmtId="2" fontId="12" fillId="3" borderId="9" xfId="0" applyNumberFormat="1" applyFont="1" applyFill="1" applyBorder="1" applyAlignment="1">
      <alignment wrapText="1"/>
    </xf>
    <xf numFmtId="0" fontId="14" fillId="0" borderId="11" xfId="0" applyFont="1" applyBorder="1" applyAlignment="1">
      <alignment horizontal="left" wrapText="1"/>
    </xf>
    <xf numFmtId="4" fontId="12" fillId="3" borderId="1" xfId="0" applyNumberFormat="1" applyFont="1" applyFill="1" applyBorder="1" applyAlignment="1">
      <alignment wrapText="1"/>
    </xf>
    <xf numFmtId="2" fontId="12" fillId="3" borderId="1" xfId="0" applyNumberFormat="1" applyFont="1" applyFill="1" applyBorder="1" applyAlignment="1">
      <alignment wrapText="1"/>
    </xf>
    <xf numFmtId="0" fontId="16" fillId="0" borderId="0" xfId="0" applyFont="1"/>
    <xf numFmtId="0" fontId="7" fillId="5" borderId="7" xfId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/>
    <xf numFmtId="0" fontId="0" fillId="2" borderId="1" xfId="0" applyFill="1" applyBorder="1" applyAlignment="1"/>
    <xf numFmtId="0" fontId="1" fillId="2" borderId="4" xfId="0" applyFont="1" applyFill="1" applyBorder="1" applyAlignment="1"/>
    <xf numFmtId="0" fontId="0" fillId="2" borderId="5" xfId="0" applyFill="1" applyBorder="1" applyAlignment="1"/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0" fontId="0" fillId="3" borderId="5" xfId="0" applyFill="1" applyBorder="1" applyAlignment="1"/>
    <xf numFmtId="0" fontId="1" fillId="2" borderId="4" xfId="0" applyFont="1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1" fillId="2" borderId="5" xfId="0" applyFont="1" applyFill="1" applyBorder="1" applyAlignme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3">
    <cellStyle name="Izlaz" xfId="1" builtinId="21"/>
    <cellStyle name="Normalno" xfId="0" builtinId="0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opLeftCell="A7" zoomScaleNormal="100" workbookViewId="0">
      <selection activeCell="G31" sqref="G31"/>
    </sheetView>
  </sheetViews>
  <sheetFormatPr defaultRowHeight="15" x14ac:dyDescent="0.25"/>
  <cols>
    <col min="1" max="1" width="59.7109375" customWidth="1"/>
    <col min="2" max="2" width="13.85546875" customWidth="1"/>
    <col min="3" max="3" width="15.28515625" customWidth="1"/>
    <col min="4" max="4" width="14.5703125" customWidth="1"/>
  </cols>
  <sheetData>
    <row r="1" spans="1:6" x14ac:dyDescent="0.25">
      <c r="A1" s="1" t="s">
        <v>125</v>
      </c>
      <c r="B1" s="1"/>
      <c r="C1" s="1"/>
      <c r="D1" s="1"/>
    </row>
    <row r="2" spans="1:6" x14ac:dyDescent="0.25">
      <c r="A2" t="s">
        <v>126</v>
      </c>
    </row>
    <row r="3" spans="1:6" x14ac:dyDescent="0.25">
      <c r="A3" t="s">
        <v>127</v>
      </c>
    </row>
    <row r="4" spans="1:6" x14ac:dyDescent="0.25">
      <c r="A4" t="s">
        <v>148</v>
      </c>
    </row>
    <row r="7" spans="1:6" s="54" customFormat="1" x14ac:dyDescent="0.25">
      <c r="A7" s="55" t="s">
        <v>202</v>
      </c>
      <c r="B7" s="55"/>
    </row>
    <row r="10" spans="1:6" s="1" customFormat="1" ht="45" x14ac:dyDescent="0.25">
      <c r="A10" s="136" t="s">
        <v>0</v>
      </c>
      <c r="B10" s="135" t="s">
        <v>203</v>
      </c>
      <c r="C10" s="135" t="s">
        <v>204</v>
      </c>
      <c r="D10" s="135" t="s">
        <v>205</v>
      </c>
      <c r="E10" s="135" t="s">
        <v>103</v>
      </c>
      <c r="F10" s="135" t="s">
        <v>104</v>
      </c>
    </row>
    <row r="11" spans="1:6" x14ac:dyDescent="0.25">
      <c r="A11" s="141">
        <v>1</v>
      </c>
      <c r="B11" s="141">
        <v>2</v>
      </c>
      <c r="C11" s="141">
        <v>3</v>
      </c>
      <c r="D11" s="141">
        <v>4</v>
      </c>
      <c r="E11" s="141">
        <v>5</v>
      </c>
      <c r="F11" s="136">
        <v>6</v>
      </c>
    </row>
    <row r="12" spans="1:6" x14ac:dyDescent="0.25">
      <c r="A12" s="2" t="s">
        <v>1</v>
      </c>
      <c r="B12" s="8">
        <v>643242.06999999995</v>
      </c>
      <c r="C12" s="8">
        <v>1701398.68</v>
      </c>
      <c r="D12" s="60">
        <v>769796.96</v>
      </c>
      <c r="E12" s="8">
        <f>(D12/B12)*100</f>
        <v>119.67453559124328</v>
      </c>
      <c r="F12" s="9">
        <f>(D12/C12)*100</f>
        <v>45.244948703028264</v>
      </c>
    </row>
    <row r="13" spans="1:6" x14ac:dyDescent="0.25">
      <c r="A13" s="2" t="s">
        <v>2</v>
      </c>
      <c r="B13" s="8"/>
      <c r="C13" s="8"/>
      <c r="D13" s="60">
        <v>0</v>
      </c>
      <c r="E13" s="8">
        <v>0</v>
      </c>
      <c r="F13" s="9">
        <v>0</v>
      </c>
    </row>
    <row r="14" spans="1:6" ht="15.75" thickBot="1" x14ac:dyDescent="0.3">
      <c r="A14" s="7" t="s">
        <v>3</v>
      </c>
      <c r="B14" s="27">
        <f>SUM(B12:B13)</f>
        <v>643242.06999999995</v>
      </c>
      <c r="C14" s="27">
        <f>SUM(C12:C13)</f>
        <v>1701398.68</v>
      </c>
      <c r="D14" s="27">
        <f>SUM(D12:D13)</f>
        <v>769796.96</v>
      </c>
      <c r="E14" s="8">
        <f t="shared" ref="E14:E18" si="0">(D14/B14)*100</f>
        <v>119.67453559124328</v>
      </c>
      <c r="F14" s="9">
        <f t="shared" ref="F14:F18" si="1">(D14/C14)*100</f>
        <v>45.244948703028264</v>
      </c>
    </row>
    <row r="15" spans="1:6" ht="15.75" thickTop="1" x14ac:dyDescent="0.25">
      <c r="B15" s="17"/>
      <c r="C15" s="17"/>
      <c r="D15" s="17"/>
      <c r="E15" s="8"/>
      <c r="F15" s="9"/>
    </row>
    <row r="16" spans="1:6" x14ac:dyDescent="0.25">
      <c r="A16" s="2" t="s">
        <v>4</v>
      </c>
      <c r="B16" s="8">
        <v>630325.97</v>
      </c>
      <c r="C16" s="8">
        <v>1714639.03</v>
      </c>
      <c r="D16" s="60">
        <v>775840.48</v>
      </c>
      <c r="E16" s="8">
        <f t="shared" si="0"/>
        <v>123.0855964890674</v>
      </c>
      <c r="F16" s="9">
        <f t="shared" si="1"/>
        <v>45.248035675473922</v>
      </c>
    </row>
    <row r="17" spans="1:6" x14ac:dyDescent="0.25">
      <c r="A17" s="2" t="s">
        <v>5</v>
      </c>
      <c r="B17" s="8">
        <v>0</v>
      </c>
      <c r="C17" s="8">
        <v>0</v>
      </c>
      <c r="D17" s="60">
        <v>0</v>
      </c>
      <c r="E17" s="8">
        <v>0</v>
      </c>
      <c r="F17" s="9">
        <v>0</v>
      </c>
    </row>
    <row r="18" spans="1:6" ht="15.75" thickBot="1" x14ac:dyDescent="0.3">
      <c r="A18" s="7" t="s">
        <v>6</v>
      </c>
      <c r="B18" s="27">
        <v>635970.47</v>
      </c>
      <c r="C18" s="27">
        <f>SUM(C16:C17)</f>
        <v>1714639.03</v>
      </c>
      <c r="D18" s="27">
        <f>SUM(D16:D17)</f>
        <v>775840.48</v>
      </c>
      <c r="E18" s="8">
        <f t="shared" si="0"/>
        <v>121.99316109755851</v>
      </c>
      <c r="F18" s="9">
        <f t="shared" si="1"/>
        <v>45.248035675473922</v>
      </c>
    </row>
    <row r="19" spans="1:6" ht="15.75" thickTop="1" x14ac:dyDescent="0.25">
      <c r="C19" s="17"/>
      <c r="D19" s="17"/>
    </row>
    <row r="20" spans="1:6" x14ac:dyDescent="0.25">
      <c r="C20" s="17"/>
      <c r="D20" s="17"/>
    </row>
    <row r="21" spans="1:6" ht="36.75" customHeight="1" x14ac:dyDescent="0.25">
      <c r="A21" s="136" t="s">
        <v>7</v>
      </c>
      <c r="B21" s="135" t="s">
        <v>203</v>
      </c>
      <c r="C21" s="135" t="s">
        <v>204</v>
      </c>
      <c r="D21" s="135" t="s">
        <v>205</v>
      </c>
      <c r="E21" s="135" t="s">
        <v>103</v>
      </c>
      <c r="F21" s="135" t="s">
        <v>104</v>
      </c>
    </row>
    <row r="22" spans="1:6" x14ac:dyDescent="0.25">
      <c r="A22" s="2" t="s">
        <v>8</v>
      </c>
      <c r="B22" s="8">
        <v>0</v>
      </c>
      <c r="C22" s="8">
        <v>0</v>
      </c>
      <c r="D22" s="8">
        <v>0</v>
      </c>
      <c r="E22" s="2"/>
      <c r="F22" s="2"/>
    </row>
    <row r="23" spans="1:6" x14ac:dyDescent="0.25">
      <c r="A23" s="2" t="s">
        <v>9</v>
      </c>
      <c r="B23" s="8">
        <v>0</v>
      </c>
      <c r="C23" s="8">
        <v>0</v>
      </c>
      <c r="D23" s="8">
        <v>0</v>
      </c>
      <c r="E23" s="2"/>
      <c r="F23" s="2"/>
    </row>
    <row r="24" spans="1:6" x14ac:dyDescent="0.25">
      <c r="A24" s="3" t="s">
        <v>10</v>
      </c>
      <c r="B24" s="9">
        <v>0</v>
      </c>
      <c r="C24" s="9">
        <v>0</v>
      </c>
      <c r="D24" s="8">
        <v>0</v>
      </c>
      <c r="E24" s="2"/>
      <c r="F24" s="2"/>
    </row>
    <row r="25" spans="1:6" x14ac:dyDescent="0.25">
      <c r="B25" s="17"/>
      <c r="C25" s="17"/>
      <c r="D25" s="17"/>
    </row>
    <row r="26" spans="1:6" x14ac:dyDescent="0.25">
      <c r="A26" s="3" t="s">
        <v>11</v>
      </c>
      <c r="B26" s="9">
        <v>0</v>
      </c>
      <c r="C26" s="9">
        <v>0</v>
      </c>
      <c r="D26" s="9">
        <v>0</v>
      </c>
      <c r="E26" s="2"/>
      <c r="F26" s="2"/>
    </row>
    <row r="29" spans="1:6" ht="44.25" customHeight="1" x14ac:dyDescent="0.25">
      <c r="A29" s="136" t="s">
        <v>12</v>
      </c>
      <c r="B29" s="135" t="s">
        <v>203</v>
      </c>
      <c r="C29" s="135" t="s">
        <v>204</v>
      </c>
      <c r="D29" s="135" t="s">
        <v>205</v>
      </c>
      <c r="E29" s="135" t="s">
        <v>103</v>
      </c>
      <c r="F29" s="135" t="s">
        <v>104</v>
      </c>
    </row>
    <row r="30" spans="1:6" x14ac:dyDescent="0.25">
      <c r="A30" s="3" t="s">
        <v>13</v>
      </c>
      <c r="B30" s="3">
        <v>23483.86</v>
      </c>
      <c r="C30" s="3">
        <v>25551.38</v>
      </c>
      <c r="D30" s="3">
        <v>12122.93</v>
      </c>
      <c r="E30" s="177">
        <f>(D30/B30)*100</f>
        <v>51.622390867600132</v>
      </c>
      <c r="F30" s="177">
        <f>(D30/C30)*100</f>
        <v>47.445304324071728</v>
      </c>
    </row>
    <row r="32" spans="1:6" ht="45" x14ac:dyDescent="0.25">
      <c r="A32" s="4" t="s">
        <v>14</v>
      </c>
      <c r="B32" s="170"/>
      <c r="C32" s="3">
        <v>0</v>
      </c>
      <c r="D32" s="9"/>
      <c r="E32" s="2"/>
      <c r="F32" s="2"/>
    </row>
  </sheetData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45"/>
  <sheetViews>
    <sheetView zoomScaleNormal="100" workbookViewId="0">
      <selection activeCell="F13" sqref="F13"/>
    </sheetView>
  </sheetViews>
  <sheetFormatPr defaultRowHeight="15" x14ac:dyDescent="0.25"/>
  <cols>
    <col min="1" max="1" width="3.5703125" customWidth="1"/>
    <col min="2" max="2" width="8.140625" customWidth="1"/>
    <col min="4" max="4" width="43" customWidth="1"/>
    <col min="5" max="5" width="15.85546875" customWidth="1"/>
    <col min="6" max="6" width="14.5703125" customWidth="1"/>
    <col min="7" max="7" width="13.7109375" bestFit="1" customWidth="1"/>
    <col min="8" max="8" width="10.7109375" customWidth="1"/>
  </cols>
  <sheetData>
    <row r="1" spans="2:9" x14ac:dyDescent="0.25">
      <c r="B1" s="195" t="s">
        <v>201</v>
      </c>
      <c r="C1" s="196"/>
      <c r="D1" s="196"/>
      <c r="E1" s="196"/>
      <c r="F1" s="196"/>
      <c r="G1" s="196"/>
      <c r="H1" s="196"/>
      <c r="I1" s="196"/>
    </row>
    <row r="2" spans="2:9" x14ac:dyDescent="0.25">
      <c r="B2" s="196"/>
      <c r="C2" s="196"/>
      <c r="D2" s="196"/>
      <c r="E2" s="196"/>
      <c r="F2" s="196"/>
      <c r="G2" s="196"/>
      <c r="H2" s="196"/>
      <c r="I2" s="196"/>
    </row>
    <row r="3" spans="2:9" ht="27" customHeight="1" x14ac:dyDescent="0.25">
      <c r="B3" s="196"/>
      <c r="C3" s="196"/>
      <c r="D3" s="196"/>
      <c r="E3" s="196"/>
      <c r="F3" s="196"/>
      <c r="G3" s="196"/>
      <c r="H3" s="196"/>
      <c r="I3" s="196"/>
    </row>
    <row r="4" spans="2:9" ht="45" x14ac:dyDescent="0.25">
      <c r="B4" s="194" t="s">
        <v>38</v>
      </c>
      <c r="C4" s="194"/>
      <c r="D4" s="133" t="s">
        <v>16</v>
      </c>
      <c r="E4" s="134" t="s">
        <v>206</v>
      </c>
      <c r="F4" s="134" t="s">
        <v>207</v>
      </c>
      <c r="G4" s="134" t="s">
        <v>208</v>
      </c>
      <c r="H4" s="134" t="s">
        <v>105</v>
      </c>
      <c r="I4" s="134" t="s">
        <v>104</v>
      </c>
    </row>
    <row r="5" spans="2:9" x14ac:dyDescent="0.25">
      <c r="B5" s="50"/>
      <c r="C5" s="50">
        <v>1</v>
      </c>
      <c r="D5" s="51">
        <v>2</v>
      </c>
      <c r="E5" s="52">
        <v>3</v>
      </c>
      <c r="F5" s="52">
        <v>4</v>
      </c>
      <c r="G5" s="52">
        <v>5</v>
      </c>
      <c r="H5" s="52"/>
      <c r="I5" s="53">
        <v>6</v>
      </c>
    </row>
    <row r="6" spans="2:9" x14ac:dyDescent="0.25">
      <c r="B6" s="6">
        <v>6</v>
      </c>
      <c r="C6" s="6"/>
      <c r="D6" s="6" t="s">
        <v>1</v>
      </c>
      <c r="E6" s="12">
        <f>SUM(E7+E20+E23+E26+E32+E36)</f>
        <v>643242.07000000007</v>
      </c>
      <c r="F6" s="12">
        <f>SUM(F7+F20+F23+F26+F32+F36)</f>
        <v>1701398.6800000002</v>
      </c>
      <c r="G6" s="12">
        <f>SUM(G7+G20+G23+G26+G32+G36)</f>
        <v>769796.96</v>
      </c>
      <c r="H6" s="12">
        <f>IFERROR((G6/E6)*100,0)</f>
        <v>119.67453559124326</v>
      </c>
      <c r="I6" s="9">
        <f>IFERROR((G6/F6)*100,0)</f>
        <v>45.244948703028257</v>
      </c>
    </row>
    <row r="7" spans="2:9" ht="30" x14ac:dyDescent="0.25">
      <c r="B7" s="6">
        <v>63</v>
      </c>
      <c r="C7" s="6"/>
      <c r="D7" s="28" t="s">
        <v>81</v>
      </c>
      <c r="E7" s="42">
        <f>SUM(+E8+E10+E15+E17)</f>
        <v>564861.97000000009</v>
      </c>
      <c r="F7" s="42">
        <f>SUM(+F8+F10+F15+F17)</f>
        <v>1615637.52</v>
      </c>
      <c r="G7" s="42">
        <f>SUM(+G8+G10+G15+G17)</f>
        <v>707462.05</v>
      </c>
      <c r="H7" s="12">
        <f t="shared" ref="H7:H35" si="0">IFERROR((G7/E7)*100,0)</f>
        <v>125.24511961745273</v>
      </c>
      <c r="I7" s="9">
        <f t="shared" ref="I7:I36" si="1">IFERROR((G7/F7)*100,0)</f>
        <v>43.788414247770135</v>
      </c>
    </row>
    <row r="8" spans="2:9" x14ac:dyDescent="0.25">
      <c r="B8" s="6">
        <v>634</v>
      </c>
      <c r="C8" s="6"/>
      <c r="D8" s="28" t="s">
        <v>122</v>
      </c>
      <c r="E8" s="42">
        <v>0</v>
      </c>
      <c r="F8" s="12">
        <v>0</v>
      </c>
      <c r="G8" s="12">
        <v>0</v>
      </c>
      <c r="H8" s="12">
        <f t="shared" si="0"/>
        <v>0</v>
      </c>
      <c r="I8" s="9">
        <f t="shared" si="1"/>
        <v>0</v>
      </c>
    </row>
    <row r="9" spans="2:9" x14ac:dyDescent="0.25">
      <c r="B9" s="123">
        <v>6341</v>
      </c>
      <c r="C9" s="123"/>
      <c r="D9" s="124" t="s">
        <v>123</v>
      </c>
      <c r="E9" s="125">
        <v>0</v>
      </c>
      <c r="F9" s="12">
        <v>0</v>
      </c>
      <c r="G9" s="12">
        <v>0</v>
      </c>
      <c r="H9" s="12">
        <f t="shared" si="0"/>
        <v>0</v>
      </c>
      <c r="I9" s="9">
        <f t="shared" si="1"/>
        <v>0</v>
      </c>
    </row>
    <row r="10" spans="2:9" ht="30" x14ac:dyDescent="0.25">
      <c r="B10" s="6">
        <v>636</v>
      </c>
      <c r="C10" s="6"/>
      <c r="D10" s="28" t="s">
        <v>82</v>
      </c>
      <c r="E10" s="42">
        <f>SUM(E11+E14)</f>
        <v>548707.55000000005</v>
      </c>
      <c r="F10" s="42">
        <f t="shared" ref="F10:G10" si="2">SUM(F11+F14)</f>
        <v>1615637.52</v>
      </c>
      <c r="G10" s="42">
        <f t="shared" si="2"/>
        <v>707462.05</v>
      </c>
      <c r="H10" s="12">
        <f t="shared" si="0"/>
        <v>128.93244315665055</v>
      </c>
      <c r="I10" s="9">
        <f t="shared" si="1"/>
        <v>43.788414247770135</v>
      </c>
    </row>
    <row r="11" spans="2:9" ht="30" x14ac:dyDescent="0.25">
      <c r="B11" s="130">
        <v>6361</v>
      </c>
      <c r="C11" s="130"/>
      <c r="D11" s="131" t="s">
        <v>85</v>
      </c>
      <c r="E11" s="132">
        <f>SUM(E12+E13)</f>
        <v>548707.55000000005</v>
      </c>
      <c r="F11" s="132">
        <f>SUM(F12+F13)</f>
        <v>1615637.52</v>
      </c>
      <c r="G11" s="132">
        <f>SUM(G12+G13)</f>
        <v>707462.05</v>
      </c>
      <c r="H11" s="12">
        <f t="shared" si="0"/>
        <v>128.93244315665055</v>
      </c>
      <c r="I11" s="9">
        <f t="shared" si="1"/>
        <v>43.788414247770135</v>
      </c>
    </row>
    <row r="12" spans="2:9" ht="30" x14ac:dyDescent="0.25">
      <c r="B12" s="123">
        <v>63612</v>
      </c>
      <c r="C12" s="123"/>
      <c r="D12" s="124" t="s">
        <v>118</v>
      </c>
      <c r="E12" s="45">
        <v>548707.55000000005</v>
      </c>
      <c r="F12" s="30">
        <v>1615637.52</v>
      </c>
      <c r="G12" s="30">
        <v>707462.05</v>
      </c>
      <c r="H12" s="12">
        <f t="shared" si="0"/>
        <v>128.93244315665055</v>
      </c>
      <c r="I12" s="9">
        <f t="shared" si="1"/>
        <v>43.788414247770135</v>
      </c>
    </row>
    <row r="13" spans="2:9" ht="30" x14ac:dyDescent="0.25">
      <c r="B13" s="123">
        <v>63613</v>
      </c>
      <c r="C13" s="123"/>
      <c r="D13" s="124" t="s">
        <v>119</v>
      </c>
      <c r="E13" s="45">
        <v>0</v>
      </c>
      <c r="F13" s="30">
        <v>0</v>
      </c>
      <c r="G13" s="30">
        <v>0</v>
      </c>
      <c r="H13" s="12">
        <f t="shared" si="0"/>
        <v>0</v>
      </c>
      <c r="I13" s="9">
        <f t="shared" si="1"/>
        <v>0</v>
      </c>
    </row>
    <row r="14" spans="2:9" ht="30" x14ac:dyDescent="0.25">
      <c r="B14" s="123">
        <v>6362</v>
      </c>
      <c r="C14" s="123"/>
      <c r="D14" s="124" t="s">
        <v>87</v>
      </c>
      <c r="E14" s="125">
        <v>0</v>
      </c>
      <c r="F14" s="129">
        <v>0</v>
      </c>
      <c r="G14" s="129">
        <v>0</v>
      </c>
      <c r="H14" s="12">
        <f t="shared" si="0"/>
        <v>0</v>
      </c>
      <c r="I14" s="9">
        <f t="shared" si="1"/>
        <v>0</v>
      </c>
    </row>
    <row r="15" spans="2:9" x14ac:dyDescent="0.25">
      <c r="B15" s="130">
        <v>638</v>
      </c>
      <c r="C15" s="130"/>
      <c r="D15" s="131" t="s">
        <v>120</v>
      </c>
      <c r="E15" s="132">
        <f>SUM(E16)</f>
        <v>3082.4</v>
      </c>
      <c r="F15" s="132">
        <f>F16</f>
        <v>0</v>
      </c>
      <c r="G15" s="132">
        <f t="shared" ref="G15" si="3">SUM(G16)</f>
        <v>0</v>
      </c>
      <c r="H15" s="12">
        <f t="shared" si="0"/>
        <v>0</v>
      </c>
      <c r="I15" s="9">
        <f t="shared" si="1"/>
        <v>0</v>
      </c>
    </row>
    <row r="16" spans="2:9" ht="30" x14ac:dyDescent="0.25">
      <c r="B16" s="123">
        <v>6381</v>
      </c>
      <c r="C16" s="123"/>
      <c r="D16" s="124" t="s">
        <v>121</v>
      </c>
      <c r="E16" s="45">
        <v>3082.4</v>
      </c>
      <c r="F16" s="30">
        <v>0</v>
      </c>
      <c r="G16" s="30">
        <v>0</v>
      </c>
      <c r="H16" s="12">
        <f t="shared" si="0"/>
        <v>0</v>
      </c>
      <c r="I16" s="9">
        <f t="shared" si="1"/>
        <v>0</v>
      </c>
    </row>
    <row r="17" spans="2:9" ht="30" x14ac:dyDescent="0.25">
      <c r="B17" s="130">
        <v>639</v>
      </c>
      <c r="C17" s="130"/>
      <c r="D17" s="131" t="s">
        <v>115</v>
      </c>
      <c r="E17" s="132">
        <f>SUM(E18:E19)</f>
        <v>13072.02</v>
      </c>
      <c r="F17" s="132">
        <f t="shared" ref="F17:G17" si="4">SUM(F18:F19)</f>
        <v>0</v>
      </c>
      <c r="G17" s="132">
        <f t="shared" si="4"/>
        <v>0</v>
      </c>
      <c r="H17" s="12">
        <f t="shared" si="0"/>
        <v>0</v>
      </c>
      <c r="I17" s="9">
        <f t="shared" si="1"/>
        <v>0</v>
      </c>
    </row>
    <row r="18" spans="2:9" ht="30" x14ac:dyDescent="0.25">
      <c r="B18" s="123">
        <v>6391</v>
      </c>
      <c r="C18" s="123"/>
      <c r="D18" s="124" t="s">
        <v>116</v>
      </c>
      <c r="E18" s="125">
        <v>5628.21</v>
      </c>
      <c r="F18" s="129">
        <v>0</v>
      </c>
      <c r="G18" s="129">
        <v>0</v>
      </c>
      <c r="H18" s="12">
        <f t="shared" si="0"/>
        <v>0</v>
      </c>
      <c r="I18" s="9">
        <f t="shared" si="1"/>
        <v>0</v>
      </c>
    </row>
    <row r="19" spans="2:9" ht="30" x14ac:dyDescent="0.25">
      <c r="B19" s="123">
        <v>6393</v>
      </c>
      <c r="C19" s="123"/>
      <c r="D19" s="124" t="s">
        <v>117</v>
      </c>
      <c r="E19" s="125">
        <v>7443.81</v>
      </c>
      <c r="F19" s="129">
        <v>0</v>
      </c>
      <c r="G19" s="129">
        <v>0</v>
      </c>
      <c r="H19" s="12">
        <f t="shared" si="0"/>
        <v>0</v>
      </c>
      <c r="I19" s="9">
        <f t="shared" si="1"/>
        <v>0</v>
      </c>
    </row>
    <row r="20" spans="2:9" x14ac:dyDescent="0.25">
      <c r="B20" s="3">
        <v>64</v>
      </c>
      <c r="C20" s="3"/>
      <c r="D20" s="3" t="s">
        <v>17</v>
      </c>
      <c r="E20" s="9">
        <v>0</v>
      </c>
      <c r="F20" s="9">
        <v>0</v>
      </c>
      <c r="G20" s="9">
        <v>0</v>
      </c>
      <c r="H20" s="12">
        <f t="shared" si="0"/>
        <v>0</v>
      </c>
      <c r="I20" s="9">
        <f t="shared" si="1"/>
        <v>0</v>
      </c>
    </row>
    <row r="21" spans="2:9" x14ac:dyDescent="0.25">
      <c r="B21" s="2">
        <v>641</v>
      </c>
      <c r="C21" s="2"/>
      <c r="D21" s="2" t="s">
        <v>18</v>
      </c>
      <c r="E21" s="32">
        <v>0</v>
      </c>
      <c r="F21" s="8">
        <v>0</v>
      </c>
      <c r="G21" s="8">
        <v>0</v>
      </c>
      <c r="H21" s="12">
        <f t="shared" si="0"/>
        <v>0</v>
      </c>
      <c r="I21" s="9">
        <f t="shared" si="1"/>
        <v>0</v>
      </c>
    </row>
    <row r="22" spans="2:9" x14ac:dyDescent="0.25">
      <c r="B22" s="2">
        <v>6413</v>
      </c>
      <c r="C22" s="2"/>
      <c r="D22" s="2" t="s">
        <v>19</v>
      </c>
      <c r="E22" s="32">
        <v>0</v>
      </c>
      <c r="F22" s="8">
        <v>0</v>
      </c>
      <c r="G22" s="8">
        <v>0</v>
      </c>
      <c r="H22" s="12">
        <f t="shared" si="0"/>
        <v>0</v>
      </c>
      <c r="I22" s="9">
        <f t="shared" si="1"/>
        <v>0</v>
      </c>
    </row>
    <row r="23" spans="2:9" ht="45" x14ac:dyDescent="0.25">
      <c r="B23" s="126">
        <v>65</v>
      </c>
      <c r="C23" s="126"/>
      <c r="D23" s="127" t="s">
        <v>20</v>
      </c>
      <c r="E23" s="128">
        <f t="shared" ref="E23:G24" si="5">SUM(E24)</f>
        <v>6055.83</v>
      </c>
      <c r="F23" s="128">
        <f t="shared" si="5"/>
        <v>15000</v>
      </c>
      <c r="G23" s="128">
        <f t="shared" si="5"/>
        <v>9510.7000000000007</v>
      </c>
      <c r="H23" s="12">
        <f t="shared" si="0"/>
        <v>157.05031349955334</v>
      </c>
      <c r="I23" s="9">
        <f t="shared" si="1"/>
        <v>63.404666666666678</v>
      </c>
    </row>
    <row r="24" spans="2:9" x14ac:dyDescent="0.25">
      <c r="B24" s="126">
        <v>652</v>
      </c>
      <c r="C24" s="126"/>
      <c r="D24" s="126" t="s">
        <v>22</v>
      </c>
      <c r="E24" s="89">
        <f t="shared" si="5"/>
        <v>6055.83</v>
      </c>
      <c r="F24" s="89">
        <f t="shared" si="5"/>
        <v>15000</v>
      </c>
      <c r="G24" s="89">
        <f t="shared" si="5"/>
        <v>9510.7000000000007</v>
      </c>
      <c r="H24" s="12">
        <f t="shared" si="0"/>
        <v>157.05031349955334</v>
      </c>
      <c r="I24" s="9">
        <f t="shared" si="1"/>
        <v>63.404666666666678</v>
      </c>
    </row>
    <row r="25" spans="2:9" x14ac:dyDescent="0.25">
      <c r="B25" s="2">
        <v>6526</v>
      </c>
      <c r="C25" s="2"/>
      <c r="D25" s="2" t="s">
        <v>21</v>
      </c>
      <c r="E25" s="8">
        <v>6055.83</v>
      </c>
      <c r="F25" s="8">
        <v>15000</v>
      </c>
      <c r="G25" s="8">
        <v>9510.7000000000007</v>
      </c>
      <c r="H25" s="12">
        <f t="shared" si="0"/>
        <v>157.05031349955334</v>
      </c>
      <c r="I25" s="9">
        <f t="shared" si="1"/>
        <v>63.404666666666678</v>
      </c>
    </row>
    <row r="26" spans="2:9" ht="30" x14ac:dyDescent="0.25">
      <c r="B26" s="126">
        <v>66</v>
      </c>
      <c r="C26" s="126"/>
      <c r="D26" s="127" t="s">
        <v>83</v>
      </c>
      <c r="E26" s="128">
        <f>SUM(E27+E29)</f>
        <v>1516.02</v>
      </c>
      <c r="F26" s="128">
        <f>SUM(F27+F29)</f>
        <v>1889.6</v>
      </c>
      <c r="G26" s="128">
        <f>SUM(G27,G29)</f>
        <v>486.58</v>
      </c>
      <c r="H26" s="12">
        <f t="shared" si="0"/>
        <v>32.095882640070712</v>
      </c>
      <c r="I26" s="9">
        <f t="shared" si="1"/>
        <v>25.750423370025405</v>
      </c>
    </row>
    <row r="27" spans="2:9" ht="30" x14ac:dyDescent="0.25">
      <c r="B27" s="126">
        <v>661</v>
      </c>
      <c r="C27" s="126"/>
      <c r="D27" s="127" t="s">
        <v>84</v>
      </c>
      <c r="E27" s="128">
        <f>SUM(E28)</f>
        <v>1516.02</v>
      </c>
      <c r="F27" s="128">
        <f t="shared" ref="F27:G27" si="6">SUM(F28)</f>
        <v>1889.6</v>
      </c>
      <c r="G27" s="128">
        <f t="shared" si="6"/>
        <v>486.58</v>
      </c>
      <c r="H27" s="12">
        <f t="shared" si="0"/>
        <v>32.095882640070712</v>
      </c>
      <c r="I27" s="9">
        <f t="shared" si="1"/>
        <v>25.750423370025405</v>
      </c>
    </row>
    <row r="28" spans="2:9" x14ac:dyDescent="0.25">
      <c r="B28" s="2">
        <v>6615</v>
      </c>
      <c r="C28" s="2"/>
      <c r="D28" s="5" t="s">
        <v>86</v>
      </c>
      <c r="E28" s="44">
        <v>1516.02</v>
      </c>
      <c r="F28" s="8">
        <v>1889.6</v>
      </c>
      <c r="G28" s="8">
        <v>486.58</v>
      </c>
      <c r="H28" s="12">
        <f t="shared" si="0"/>
        <v>32.095882640070712</v>
      </c>
      <c r="I28" s="9">
        <f t="shared" si="1"/>
        <v>25.750423370025405</v>
      </c>
    </row>
    <row r="29" spans="2:9" ht="30" x14ac:dyDescent="0.25">
      <c r="B29" s="126">
        <v>663</v>
      </c>
      <c r="C29" s="126"/>
      <c r="D29" s="127" t="s">
        <v>88</v>
      </c>
      <c r="E29" s="128">
        <f>SUM(E30:E31)</f>
        <v>0</v>
      </c>
      <c r="F29" s="128">
        <f t="shared" ref="F29:G29" si="7">SUM(F30:F31)</f>
        <v>0</v>
      </c>
      <c r="G29" s="43">
        <f t="shared" si="7"/>
        <v>0</v>
      </c>
      <c r="H29" s="12">
        <f t="shared" si="0"/>
        <v>0</v>
      </c>
      <c r="I29" s="9">
        <f t="shared" si="1"/>
        <v>0</v>
      </c>
    </row>
    <row r="30" spans="2:9" x14ac:dyDescent="0.25">
      <c r="B30" s="2">
        <v>6631</v>
      </c>
      <c r="C30" s="2"/>
      <c r="D30" s="5" t="s">
        <v>90</v>
      </c>
      <c r="E30" s="44">
        <v>0</v>
      </c>
      <c r="F30" s="8">
        <v>0</v>
      </c>
      <c r="G30" s="8">
        <v>0</v>
      </c>
      <c r="H30" s="12">
        <f t="shared" si="0"/>
        <v>0</v>
      </c>
      <c r="I30" s="9">
        <f t="shared" si="1"/>
        <v>0</v>
      </c>
    </row>
    <row r="31" spans="2:9" x14ac:dyDescent="0.25">
      <c r="B31" s="2">
        <v>6632</v>
      </c>
      <c r="C31" s="2"/>
      <c r="D31" s="5" t="s">
        <v>89</v>
      </c>
      <c r="E31" s="44">
        <v>0</v>
      </c>
      <c r="F31" s="8">
        <v>0</v>
      </c>
      <c r="G31" s="8">
        <v>0</v>
      </c>
      <c r="H31" s="12">
        <f t="shared" si="0"/>
        <v>0</v>
      </c>
      <c r="I31" s="9">
        <f t="shared" si="1"/>
        <v>0</v>
      </c>
    </row>
    <row r="32" spans="2:9" ht="30" x14ac:dyDescent="0.25">
      <c r="B32" s="126">
        <v>67</v>
      </c>
      <c r="C32" s="126"/>
      <c r="D32" s="127" t="s">
        <v>23</v>
      </c>
      <c r="E32" s="128">
        <f>SUM(E33)</f>
        <v>70808.25</v>
      </c>
      <c r="F32" s="128">
        <f t="shared" ref="F32:G32" si="8">SUM(F33)</f>
        <v>68871.56</v>
      </c>
      <c r="G32" s="128">
        <f t="shared" si="8"/>
        <v>52337.63</v>
      </c>
      <c r="H32" s="12">
        <f t="shared" si="0"/>
        <v>73.914593285386943</v>
      </c>
      <c r="I32" s="9">
        <f t="shared" si="1"/>
        <v>75.993094972728954</v>
      </c>
    </row>
    <row r="33" spans="2:9" ht="30" x14ac:dyDescent="0.25">
      <c r="B33" s="126">
        <v>671</v>
      </c>
      <c r="C33" s="126"/>
      <c r="D33" s="127" t="s">
        <v>24</v>
      </c>
      <c r="E33" s="128">
        <f>SUM(E34:E35)</f>
        <v>70808.25</v>
      </c>
      <c r="F33" s="128">
        <f>SUM(F34:F35)</f>
        <v>68871.56</v>
      </c>
      <c r="G33" s="128">
        <f>SUM(G34:G35)</f>
        <v>52337.63</v>
      </c>
      <c r="H33" s="12">
        <f t="shared" si="0"/>
        <v>73.914593285386943</v>
      </c>
      <c r="I33" s="9">
        <f t="shared" si="1"/>
        <v>75.993094972728954</v>
      </c>
    </row>
    <row r="34" spans="2:9" ht="30" x14ac:dyDescent="0.25">
      <c r="B34" s="2">
        <v>6711</v>
      </c>
      <c r="C34" s="2"/>
      <c r="D34" s="5" t="s">
        <v>25</v>
      </c>
      <c r="E34" s="44">
        <v>70808.25</v>
      </c>
      <c r="F34" s="8">
        <v>68871.56</v>
      </c>
      <c r="G34" s="8">
        <v>52337.63</v>
      </c>
      <c r="H34" s="12">
        <f t="shared" si="0"/>
        <v>73.914593285386943</v>
      </c>
      <c r="I34" s="9">
        <f t="shared" si="1"/>
        <v>75.993094972728954</v>
      </c>
    </row>
    <row r="35" spans="2:9" ht="30" x14ac:dyDescent="0.25">
      <c r="B35" s="2">
        <v>6712</v>
      </c>
      <c r="C35" s="2"/>
      <c r="D35" s="5" t="s">
        <v>98</v>
      </c>
      <c r="E35" s="44">
        <v>0</v>
      </c>
      <c r="F35" s="8">
        <v>0</v>
      </c>
      <c r="G35" s="8">
        <v>0</v>
      </c>
      <c r="H35" s="12">
        <f t="shared" si="0"/>
        <v>0</v>
      </c>
      <c r="I35" s="9">
        <f t="shared" si="1"/>
        <v>0</v>
      </c>
    </row>
    <row r="36" spans="2:9" x14ac:dyDescent="0.25">
      <c r="B36" s="3">
        <v>683</v>
      </c>
      <c r="C36" s="3"/>
      <c r="D36" s="4" t="s">
        <v>124</v>
      </c>
      <c r="E36" s="43">
        <v>0</v>
      </c>
      <c r="F36" s="9">
        <v>0</v>
      </c>
      <c r="G36" s="9">
        <v>0</v>
      </c>
      <c r="H36" s="12" t="e">
        <f t="shared" ref="H36" si="9">(G36/E36)*100</f>
        <v>#DIV/0!</v>
      </c>
      <c r="I36" s="9">
        <f t="shared" si="1"/>
        <v>0</v>
      </c>
    </row>
    <row r="37" spans="2:9" x14ac:dyDescent="0.25">
      <c r="B37" s="84"/>
      <c r="C37" s="84"/>
      <c r="D37" s="137"/>
      <c r="E37" s="138"/>
      <c r="F37" s="139"/>
      <c r="G37" s="139"/>
      <c r="H37" s="140"/>
      <c r="I37" s="140"/>
    </row>
    <row r="38" spans="2:9" x14ac:dyDescent="0.25">
      <c r="B38" s="84"/>
      <c r="C38" s="84"/>
      <c r="D38" s="137"/>
      <c r="E38" s="138"/>
      <c r="F38" s="139"/>
      <c r="G38" s="139"/>
      <c r="H38" s="140"/>
      <c r="I38" s="140"/>
    </row>
    <row r="39" spans="2:9" x14ac:dyDescent="0.25">
      <c r="B39" s="84"/>
      <c r="C39" s="84"/>
      <c r="D39" s="137"/>
      <c r="E39" s="138"/>
      <c r="F39" s="139"/>
      <c r="G39" s="139"/>
      <c r="H39" s="140"/>
      <c r="I39" s="140"/>
    </row>
    <row r="40" spans="2:9" x14ac:dyDescent="0.25">
      <c r="B40" s="84"/>
      <c r="C40" s="84"/>
      <c r="D40" s="137"/>
      <c r="E40" s="138"/>
      <c r="F40" s="139"/>
      <c r="G40" s="139"/>
      <c r="H40" s="140"/>
      <c r="I40" s="140"/>
    </row>
    <row r="41" spans="2:9" x14ac:dyDescent="0.25">
      <c r="C41" s="84"/>
      <c r="D41" s="84"/>
      <c r="E41" s="138"/>
      <c r="F41" s="139"/>
      <c r="G41" s="139"/>
      <c r="H41" s="140"/>
      <c r="I41" s="140"/>
    </row>
    <row r="42" spans="2:9" x14ac:dyDescent="0.25">
      <c r="B42" s="84"/>
      <c r="C42" s="84"/>
      <c r="D42" s="137"/>
      <c r="E42" s="138"/>
      <c r="F42" s="139"/>
      <c r="G42" s="139"/>
      <c r="H42" s="140"/>
      <c r="I42" s="140"/>
    </row>
    <row r="43" spans="2:9" x14ac:dyDescent="0.25">
      <c r="B43" s="84"/>
    </row>
    <row r="44" spans="2:9" x14ac:dyDescent="0.25">
      <c r="B44" s="84"/>
    </row>
    <row r="45" spans="2:9" x14ac:dyDescent="0.25">
      <c r="B45" s="84"/>
    </row>
  </sheetData>
  <mergeCells count="2">
    <mergeCell ref="B4:C4"/>
    <mergeCell ref="B1:I3"/>
  </mergeCells>
  <pageMargins left="0.39370078740157483" right="0.39370078740157483" top="0.74803149606299213" bottom="0.7480314960629921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2"/>
  <sheetViews>
    <sheetView topLeftCell="A178" zoomScaleNormal="100" workbookViewId="0">
      <selection activeCell="H21" sqref="H21"/>
    </sheetView>
  </sheetViews>
  <sheetFormatPr defaultRowHeight="15" x14ac:dyDescent="0.25"/>
  <cols>
    <col min="1" max="1" width="2.42578125" customWidth="1"/>
    <col min="2" max="2" width="7.7109375" bestFit="1" customWidth="1"/>
    <col min="3" max="3" width="12.85546875" customWidth="1"/>
    <col min="4" max="4" width="50" customWidth="1"/>
    <col min="5" max="5" width="11.140625" style="92" customWidth="1"/>
    <col min="6" max="6" width="12.5703125" customWidth="1"/>
    <col min="7" max="7" width="13.28515625" customWidth="1"/>
    <col min="8" max="8" width="12.28515625" customWidth="1"/>
    <col min="9" max="9" width="9.5703125" customWidth="1"/>
    <col min="10" max="10" width="9" style="98" customWidth="1"/>
  </cols>
  <sheetData>
    <row r="1" spans="2:10" x14ac:dyDescent="0.25">
      <c r="B1" s="195" t="s">
        <v>195</v>
      </c>
      <c r="C1" s="196"/>
      <c r="D1" s="196"/>
      <c r="E1" s="196"/>
      <c r="F1" s="196"/>
      <c r="G1" s="196"/>
      <c r="H1" s="196"/>
      <c r="I1" s="196"/>
      <c r="J1" s="196"/>
    </row>
    <row r="2" spans="2:10" ht="36.75" customHeight="1" x14ac:dyDescent="0.25">
      <c r="B2" s="196"/>
      <c r="C2" s="196"/>
      <c r="D2" s="196"/>
      <c r="E2" s="196"/>
      <c r="F2" s="196"/>
      <c r="G2" s="196"/>
      <c r="H2" s="196"/>
      <c r="I2" s="196"/>
      <c r="J2" s="196"/>
    </row>
    <row r="3" spans="2:10" ht="45" x14ac:dyDescent="0.25">
      <c r="B3" s="201" t="s">
        <v>15</v>
      </c>
      <c r="C3" s="201"/>
      <c r="D3" s="114" t="s">
        <v>16</v>
      </c>
      <c r="E3" s="115" t="s">
        <v>93</v>
      </c>
      <c r="F3" s="116" t="s">
        <v>196</v>
      </c>
      <c r="G3" s="116" t="s">
        <v>197</v>
      </c>
      <c r="H3" s="116" t="s">
        <v>198</v>
      </c>
      <c r="I3" s="116" t="s">
        <v>101</v>
      </c>
      <c r="J3" s="115" t="s">
        <v>102</v>
      </c>
    </row>
    <row r="4" spans="2:10" x14ac:dyDescent="0.25">
      <c r="B4" s="46"/>
      <c r="C4" s="47">
        <v>1</v>
      </c>
      <c r="D4" s="48">
        <v>2</v>
      </c>
      <c r="E4" s="99">
        <v>3</v>
      </c>
      <c r="F4" s="49">
        <v>4</v>
      </c>
      <c r="G4" s="49">
        <v>5</v>
      </c>
      <c r="H4" s="49">
        <v>6</v>
      </c>
      <c r="I4" s="49"/>
      <c r="J4" s="93">
        <v>7</v>
      </c>
    </row>
    <row r="5" spans="2:10" x14ac:dyDescent="0.25">
      <c r="B5" s="202" t="s">
        <v>26</v>
      </c>
      <c r="C5" s="203"/>
      <c r="D5" s="25" t="s">
        <v>31</v>
      </c>
      <c r="E5" s="100"/>
      <c r="F5" s="25"/>
      <c r="G5" s="25"/>
      <c r="H5" s="25"/>
      <c r="I5" s="25"/>
      <c r="J5" s="94"/>
    </row>
    <row r="6" spans="2:10" x14ac:dyDescent="0.25">
      <c r="B6" s="202" t="s">
        <v>27</v>
      </c>
      <c r="C6" s="203"/>
      <c r="D6" s="25" t="s">
        <v>28</v>
      </c>
      <c r="E6" s="100"/>
      <c r="F6" s="26">
        <f>SUM(F9,F47,F58,F68,F82,F156,F169,F177,F203,F210)</f>
        <v>630325.97</v>
      </c>
      <c r="G6" s="26">
        <f>SUM(G9,G47,G58,G68,G82,G156,G169,G177,G203,G210)</f>
        <v>1714639.03</v>
      </c>
      <c r="H6" s="26">
        <f>SUM(H9,H47,H58,H68,H82,H156,H169,H177,H203,H210)</f>
        <v>775840.4800000001</v>
      </c>
      <c r="I6" s="26">
        <f>(H6/F6)*100</f>
        <v>123.0855964890674</v>
      </c>
      <c r="J6" s="94">
        <f>H6/G6*100</f>
        <v>45.248035675473922</v>
      </c>
    </row>
    <row r="7" spans="2:10" x14ac:dyDescent="0.25">
      <c r="B7" s="199" t="s">
        <v>29</v>
      </c>
      <c r="C7" s="200"/>
      <c r="D7" s="13" t="s">
        <v>30</v>
      </c>
      <c r="E7" s="101"/>
      <c r="F7" s="14">
        <f>SUM(F9,F47,F58)</f>
        <v>525620.80000000005</v>
      </c>
      <c r="G7" s="14">
        <f>SUM(G9,G47,G58)</f>
        <v>1489150.75</v>
      </c>
      <c r="H7" s="14">
        <f>SUM(H9,H47,H58)</f>
        <v>666579.53</v>
      </c>
      <c r="I7" s="26">
        <f t="shared" ref="I7" si="0">(H7/F7)*100</f>
        <v>126.81757076584488</v>
      </c>
      <c r="J7" s="95">
        <f>H7/G7*100</f>
        <v>44.762394270694223</v>
      </c>
    </row>
    <row r="8" spans="2:10" x14ac:dyDescent="0.25">
      <c r="B8" s="199" t="s">
        <v>32</v>
      </c>
      <c r="C8" s="200"/>
      <c r="D8" s="13" t="s">
        <v>33</v>
      </c>
      <c r="E8" s="101"/>
      <c r="F8" s="14"/>
      <c r="G8" s="13"/>
      <c r="H8" s="13"/>
      <c r="I8" s="26"/>
      <c r="J8" s="95"/>
    </row>
    <row r="9" spans="2:10" x14ac:dyDescent="0.25">
      <c r="B9" s="204" t="s">
        <v>34</v>
      </c>
      <c r="C9" s="205"/>
      <c r="D9" s="13" t="s">
        <v>35</v>
      </c>
      <c r="E9" s="101"/>
      <c r="F9" s="14">
        <f>SUM(F11:F42)-F16</f>
        <v>36477.739999999991</v>
      </c>
      <c r="G9" s="14">
        <f>SUM(G11:G42)-G16</f>
        <v>61984.500000000022</v>
      </c>
      <c r="H9" s="14">
        <f>SUM(H11:H42)-H16</f>
        <v>30560.410000000011</v>
      </c>
      <c r="I9" s="26">
        <f>(H9/F9)*100</f>
        <v>83.778243937261507</v>
      </c>
      <c r="J9" s="95">
        <f>H9/G9*100</f>
        <v>49.30330969839234</v>
      </c>
    </row>
    <row r="10" spans="2:10" x14ac:dyDescent="0.25">
      <c r="B10" s="24" t="s">
        <v>36</v>
      </c>
      <c r="C10" s="24" t="s">
        <v>37</v>
      </c>
      <c r="D10" s="13"/>
      <c r="E10" s="101"/>
      <c r="F10" s="14"/>
      <c r="G10" s="14"/>
      <c r="H10" s="14"/>
      <c r="I10" s="26"/>
      <c r="J10" s="95"/>
    </row>
    <row r="11" spans="2:10" s="1" customFormat="1" x14ac:dyDescent="0.25">
      <c r="B11" s="61">
        <v>198</v>
      </c>
      <c r="C11" s="61">
        <v>3211</v>
      </c>
      <c r="D11" s="29" t="s">
        <v>39</v>
      </c>
      <c r="E11" s="102">
        <v>451</v>
      </c>
      <c r="F11" s="30">
        <v>1435.9</v>
      </c>
      <c r="G11" s="30">
        <v>1200</v>
      </c>
      <c r="H11" s="30">
        <v>1404.89</v>
      </c>
      <c r="I11" s="26">
        <f>IFERROR((H11/F11)*100,0)</f>
        <v>97.84037885646633</v>
      </c>
      <c r="J11" s="90">
        <f>IFERROR(H11/G11*100,0)</f>
        <v>117.07416666666668</v>
      </c>
    </row>
    <row r="12" spans="2:10" s="1" customFormat="1" x14ac:dyDescent="0.25">
      <c r="B12" s="61">
        <v>199</v>
      </c>
      <c r="C12" s="61">
        <v>3213</v>
      </c>
      <c r="D12" s="29" t="s">
        <v>40</v>
      </c>
      <c r="E12" s="102">
        <v>451</v>
      </c>
      <c r="F12" s="30">
        <v>35</v>
      </c>
      <c r="G12" s="30">
        <v>100</v>
      </c>
      <c r="H12" s="30">
        <v>100.2</v>
      </c>
      <c r="I12" s="26">
        <f t="shared" ref="I12:I100" si="1">IFERROR((H12/F12)*100,0)</f>
        <v>286.28571428571428</v>
      </c>
      <c r="J12" s="90">
        <f t="shared" ref="J12:J101" si="2">IFERROR(H12/G12*100,0)</f>
        <v>100.2</v>
      </c>
    </row>
    <row r="13" spans="2:10" s="1" customFormat="1" x14ac:dyDescent="0.25">
      <c r="B13" s="61"/>
      <c r="C13" s="61">
        <v>3214</v>
      </c>
      <c r="D13" s="29" t="s">
        <v>41</v>
      </c>
      <c r="E13" s="102">
        <v>451</v>
      </c>
      <c r="F13" s="30">
        <v>0</v>
      </c>
      <c r="G13" s="30">
        <v>0</v>
      </c>
      <c r="H13" s="30">
        <v>0</v>
      </c>
      <c r="I13" s="26">
        <f t="shared" si="1"/>
        <v>0</v>
      </c>
      <c r="J13" s="90">
        <f t="shared" si="2"/>
        <v>0</v>
      </c>
    </row>
    <row r="14" spans="2:10" s="1" customFormat="1" x14ac:dyDescent="0.25">
      <c r="B14" s="61">
        <v>2021</v>
      </c>
      <c r="C14" s="61">
        <v>3221</v>
      </c>
      <c r="D14" s="29" t="s">
        <v>42</v>
      </c>
      <c r="E14" s="102">
        <v>451</v>
      </c>
      <c r="F14" s="30">
        <v>2567.63</v>
      </c>
      <c r="G14" s="30">
        <v>2300</v>
      </c>
      <c r="H14" s="30">
        <v>1609.51</v>
      </c>
      <c r="I14" s="26">
        <f t="shared" si="1"/>
        <v>62.684654720501001</v>
      </c>
      <c r="J14" s="90">
        <f t="shared" si="2"/>
        <v>69.978695652173911</v>
      </c>
    </row>
    <row r="15" spans="2:10" s="1" customFormat="1" x14ac:dyDescent="0.25">
      <c r="B15" s="61">
        <v>203</v>
      </c>
      <c r="C15" s="61">
        <v>3222</v>
      </c>
      <c r="D15" s="29" t="s">
        <v>43</v>
      </c>
      <c r="E15" s="102">
        <v>451</v>
      </c>
      <c r="F15" s="30">
        <v>1748.48</v>
      </c>
      <c r="G15" s="30">
        <v>2200</v>
      </c>
      <c r="H15" s="30">
        <v>1866.96</v>
      </c>
      <c r="I15" s="26">
        <f t="shared" si="1"/>
        <v>106.77617130307466</v>
      </c>
      <c r="J15" s="90">
        <f t="shared" si="2"/>
        <v>84.86181818181818</v>
      </c>
    </row>
    <row r="16" spans="2:10" s="1" customFormat="1" x14ac:dyDescent="0.25">
      <c r="B16" s="62">
        <v>204</v>
      </c>
      <c r="C16" s="62">
        <v>3223</v>
      </c>
      <c r="D16" s="6" t="s">
        <v>44</v>
      </c>
      <c r="E16" s="102">
        <v>451</v>
      </c>
      <c r="F16" s="12">
        <f>SUM(F17:F19)</f>
        <v>20574.53</v>
      </c>
      <c r="G16" s="12">
        <f>SUM(G17:G19)</f>
        <v>30203.4</v>
      </c>
      <c r="H16" s="12">
        <f>SUM(H17:H19)</f>
        <v>17091.599999999999</v>
      </c>
      <c r="I16" s="26">
        <f t="shared" si="1"/>
        <v>83.071642462792582</v>
      </c>
      <c r="J16" s="90">
        <f t="shared" si="2"/>
        <v>56.588331115040027</v>
      </c>
    </row>
    <row r="17" spans="2:10" x14ac:dyDescent="0.25">
      <c r="B17" s="63">
        <v>2041</v>
      </c>
      <c r="C17" s="63">
        <v>32231</v>
      </c>
      <c r="D17" s="10" t="s">
        <v>45</v>
      </c>
      <c r="E17" s="103">
        <v>451</v>
      </c>
      <c r="F17" s="11">
        <v>8871.4500000000007</v>
      </c>
      <c r="G17" s="11">
        <v>12203.4</v>
      </c>
      <c r="H17" s="11">
        <v>7318.07</v>
      </c>
      <c r="I17" s="26">
        <f t="shared" si="1"/>
        <v>82.49012280968725</v>
      </c>
      <c r="J17" s="90">
        <f t="shared" si="2"/>
        <v>59.967468082665491</v>
      </c>
    </row>
    <row r="18" spans="2:10" x14ac:dyDescent="0.25">
      <c r="B18" s="63">
        <v>2062</v>
      </c>
      <c r="C18" s="63">
        <v>32234</v>
      </c>
      <c r="D18" s="10" t="s">
        <v>46</v>
      </c>
      <c r="E18" s="103">
        <v>451</v>
      </c>
      <c r="F18" s="11">
        <v>11703.08</v>
      </c>
      <c r="G18" s="11">
        <v>18000</v>
      </c>
      <c r="H18" s="11">
        <v>9773.5300000000007</v>
      </c>
      <c r="I18" s="26">
        <f t="shared" si="1"/>
        <v>83.512459967803352</v>
      </c>
      <c r="J18" s="90">
        <f t="shared" si="2"/>
        <v>54.297388888888896</v>
      </c>
    </row>
    <row r="19" spans="2:10" x14ac:dyDescent="0.25">
      <c r="B19" s="63"/>
      <c r="C19" s="63">
        <v>32239</v>
      </c>
      <c r="D19" s="10" t="s">
        <v>47</v>
      </c>
      <c r="E19" s="103">
        <v>451</v>
      </c>
      <c r="F19" s="11">
        <v>0</v>
      </c>
      <c r="G19" s="11">
        <v>0</v>
      </c>
      <c r="H19" s="11">
        <v>0</v>
      </c>
      <c r="I19" s="26">
        <f t="shared" si="1"/>
        <v>0</v>
      </c>
      <c r="J19" s="90">
        <f t="shared" si="2"/>
        <v>0</v>
      </c>
    </row>
    <row r="20" spans="2:10" s="1" customFormat="1" x14ac:dyDescent="0.25">
      <c r="B20" s="61">
        <v>205</v>
      </c>
      <c r="C20" s="61">
        <v>3224</v>
      </c>
      <c r="D20" s="29" t="s">
        <v>95</v>
      </c>
      <c r="E20" s="102">
        <v>451</v>
      </c>
      <c r="F20" s="30">
        <v>463.98</v>
      </c>
      <c r="G20" s="30">
        <v>1792.75</v>
      </c>
      <c r="H20" s="30">
        <v>222.78</v>
      </c>
      <c r="I20" s="26">
        <f t="shared" si="1"/>
        <v>48.015000646579594</v>
      </c>
      <c r="J20" s="90">
        <f t="shared" si="2"/>
        <v>12.426718728210849</v>
      </c>
    </row>
    <row r="21" spans="2:10" s="1" customFormat="1" x14ac:dyDescent="0.25">
      <c r="B21" s="61">
        <v>206</v>
      </c>
      <c r="C21" s="61">
        <v>3225</v>
      </c>
      <c r="D21" s="29" t="s">
        <v>48</v>
      </c>
      <c r="E21" s="102">
        <v>451</v>
      </c>
      <c r="F21" s="30">
        <v>430.7</v>
      </c>
      <c r="G21" s="30">
        <v>431.82</v>
      </c>
      <c r="H21" s="30">
        <v>169</v>
      </c>
      <c r="I21" s="26">
        <f t="shared" si="1"/>
        <v>39.238449036452288</v>
      </c>
      <c r="J21" s="90">
        <f t="shared" si="2"/>
        <v>39.136677319253394</v>
      </c>
    </row>
    <row r="22" spans="2:10" s="1" customFormat="1" x14ac:dyDescent="0.25">
      <c r="B22" s="61"/>
      <c r="C22" s="64">
        <v>3227</v>
      </c>
      <c r="D22" s="31" t="s">
        <v>49</v>
      </c>
      <c r="E22" s="102">
        <v>451</v>
      </c>
      <c r="F22" s="30">
        <v>0</v>
      </c>
      <c r="G22" s="32">
        <v>0</v>
      </c>
      <c r="H22" s="32">
        <v>0</v>
      </c>
      <c r="I22" s="26">
        <f t="shared" si="1"/>
        <v>0</v>
      </c>
      <c r="J22" s="90">
        <f t="shared" si="2"/>
        <v>0</v>
      </c>
    </row>
    <row r="23" spans="2:10" s="1" customFormat="1" x14ac:dyDescent="0.25">
      <c r="B23" s="61">
        <v>208</v>
      </c>
      <c r="C23" s="64">
        <v>3231</v>
      </c>
      <c r="D23" s="31" t="s">
        <v>50</v>
      </c>
      <c r="E23" s="102">
        <v>451</v>
      </c>
      <c r="F23" s="30">
        <v>718.52</v>
      </c>
      <c r="G23" s="32">
        <v>1500</v>
      </c>
      <c r="H23" s="32">
        <v>898.83</v>
      </c>
      <c r="I23" s="26">
        <f t="shared" si="1"/>
        <v>125.09463898012582</v>
      </c>
      <c r="J23" s="90">
        <f t="shared" si="2"/>
        <v>59.921999999999997</v>
      </c>
    </row>
    <row r="24" spans="2:10" s="1" customFormat="1" x14ac:dyDescent="0.25">
      <c r="B24" s="64">
        <v>209</v>
      </c>
      <c r="C24" s="64">
        <v>3232</v>
      </c>
      <c r="D24" s="31" t="s">
        <v>96</v>
      </c>
      <c r="E24" s="102">
        <v>451</v>
      </c>
      <c r="F24" s="30">
        <v>1081.02</v>
      </c>
      <c r="G24" s="32">
        <v>1888.6</v>
      </c>
      <c r="H24" s="32">
        <v>1641.75</v>
      </c>
      <c r="I24" s="26">
        <f t="shared" si="1"/>
        <v>151.87045568074598</v>
      </c>
      <c r="J24" s="90">
        <f t="shared" si="2"/>
        <v>86.929471566239542</v>
      </c>
    </row>
    <row r="25" spans="2:10" s="1" customFormat="1" x14ac:dyDescent="0.25">
      <c r="B25" s="64">
        <v>2101</v>
      </c>
      <c r="C25" s="64">
        <v>3233</v>
      </c>
      <c r="D25" s="31" t="s">
        <v>106</v>
      </c>
      <c r="E25" s="102">
        <v>451</v>
      </c>
      <c r="F25" s="30">
        <v>0</v>
      </c>
      <c r="G25" s="32">
        <v>66.36</v>
      </c>
      <c r="H25" s="32">
        <v>33</v>
      </c>
      <c r="I25" s="26">
        <f t="shared" si="1"/>
        <v>0</v>
      </c>
      <c r="J25" s="90">
        <f t="shared" si="2"/>
        <v>49.728752260397826</v>
      </c>
    </row>
    <row r="26" spans="2:10" s="1" customFormat="1" x14ac:dyDescent="0.25">
      <c r="B26" s="64">
        <v>211</v>
      </c>
      <c r="C26" s="64">
        <v>3234</v>
      </c>
      <c r="D26" s="33" t="s">
        <v>51</v>
      </c>
      <c r="E26" s="102">
        <v>451</v>
      </c>
      <c r="F26" s="30">
        <v>3932.71</v>
      </c>
      <c r="G26" s="32">
        <v>5100</v>
      </c>
      <c r="H26" s="32">
        <v>2584.5500000000002</v>
      </c>
      <c r="I26" s="26">
        <f t="shared" si="1"/>
        <v>65.719313145388298</v>
      </c>
      <c r="J26" s="90">
        <f t="shared" si="2"/>
        <v>50.677450980392159</v>
      </c>
    </row>
    <row r="27" spans="2:10" s="1" customFormat="1" x14ac:dyDescent="0.25">
      <c r="B27" s="64">
        <v>213</v>
      </c>
      <c r="C27" s="64">
        <v>3235</v>
      </c>
      <c r="D27" s="31" t="s">
        <v>52</v>
      </c>
      <c r="E27" s="102">
        <v>451</v>
      </c>
      <c r="F27" s="30">
        <v>632.71</v>
      </c>
      <c r="G27" s="32">
        <v>1061.78</v>
      </c>
      <c r="H27" s="32">
        <v>331.86</v>
      </c>
      <c r="I27" s="26">
        <f t="shared" si="1"/>
        <v>52.450569771301225</v>
      </c>
      <c r="J27" s="90">
        <f t="shared" si="2"/>
        <v>31.255062253950918</v>
      </c>
    </row>
    <row r="28" spans="2:10" s="1" customFormat="1" x14ac:dyDescent="0.25">
      <c r="B28" s="64">
        <v>214</v>
      </c>
      <c r="C28" s="64">
        <v>3236</v>
      </c>
      <c r="D28" s="31" t="s">
        <v>53</v>
      </c>
      <c r="E28" s="102">
        <v>451</v>
      </c>
      <c r="F28" s="30">
        <v>397.45</v>
      </c>
      <c r="G28" s="32">
        <v>2261.63</v>
      </c>
      <c r="H28" s="32">
        <v>133.66</v>
      </c>
      <c r="I28" s="26">
        <f t="shared" si="1"/>
        <v>33.629387344320037</v>
      </c>
      <c r="J28" s="90">
        <f t="shared" si="2"/>
        <v>5.9098968443114037</v>
      </c>
    </row>
    <row r="29" spans="2:10" s="1" customFormat="1" x14ac:dyDescent="0.25">
      <c r="B29" s="64">
        <v>215</v>
      </c>
      <c r="C29" s="64">
        <v>3237</v>
      </c>
      <c r="D29" s="31" t="s">
        <v>91</v>
      </c>
      <c r="E29" s="102">
        <v>451</v>
      </c>
      <c r="F29" s="30">
        <v>321.77999999999997</v>
      </c>
      <c r="G29" s="32">
        <v>288.77999999999997</v>
      </c>
      <c r="H29" s="32">
        <v>194.5</v>
      </c>
      <c r="I29" s="26">
        <f t="shared" si="1"/>
        <v>60.445024550935422</v>
      </c>
      <c r="J29" s="90">
        <f t="shared" si="2"/>
        <v>67.352309716739384</v>
      </c>
    </row>
    <row r="30" spans="2:10" s="1" customFormat="1" x14ac:dyDescent="0.25">
      <c r="B30" s="64">
        <v>216</v>
      </c>
      <c r="C30" s="64">
        <v>3238</v>
      </c>
      <c r="D30" s="33" t="s">
        <v>54</v>
      </c>
      <c r="E30" s="102">
        <v>451</v>
      </c>
      <c r="F30" s="30">
        <v>1910.16</v>
      </c>
      <c r="G30" s="32">
        <v>1980.9</v>
      </c>
      <c r="H30" s="32">
        <v>2093.81</v>
      </c>
      <c r="I30" s="26">
        <f t="shared" si="1"/>
        <v>109.61437785316413</v>
      </c>
      <c r="J30" s="90">
        <f t="shared" si="2"/>
        <v>105.69993437326465</v>
      </c>
    </row>
    <row r="31" spans="2:10" s="1" customFormat="1" x14ac:dyDescent="0.25">
      <c r="B31" s="64">
        <v>217</v>
      </c>
      <c r="C31" s="64">
        <v>3239</v>
      </c>
      <c r="D31" s="33" t="s">
        <v>55</v>
      </c>
      <c r="E31" s="102">
        <v>451</v>
      </c>
      <c r="F31" s="30">
        <v>46.45</v>
      </c>
      <c r="G31" s="32">
        <v>66.36</v>
      </c>
      <c r="H31" s="32">
        <v>62.5</v>
      </c>
      <c r="I31" s="26">
        <f t="shared" si="1"/>
        <v>134.55328310010765</v>
      </c>
      <c r="J31" s="90">
        <f t="shared" si="2"/>
        <v>94.183242917420131</v>
      </c>
    </row>
    <row r="32" spans="2:10" s="1" customFormat="1" x14ac:dyDescent="0.25">
      <c r="B32" s="64">
        <v>218</v>
      </c>
      <c r="C32" s="64">
        <v>3292</v>
      </c>
      <c r="D32" s="33" t="s">
        <v>56</v>
      </c>
      <c r="E32" s="102">
        <v>451</v>
      </c>
      <c r="F32" s="30">
        <v>88.81</v>
      </c>
      <c r="G32" s="32">
        <v>636.61</v>
      </c>
      <c r="H32" s="32">
        <v>121.01</v>
      </c>
      <c r="I32" s="26">
        <f t="shared" si="1"/>
        <v>136.25717824569307</v>
      </c>
      <c r="J32" s="90">
        <f t="shared" si="2"/>
        <v>19.008498138577778</v>
      </c>
    </row>
    <row r="33" spans="1:11" s="1" customFormat="1" x14ac:dyDescent="0.25">
      <c r="B33" s="65">
        <v>219</v>
      </c>
      <c r="C33" s="64">
        <v>3293</v>
      </c>
      <c r="D33" s="31" t="s">
        <v>57</v>
      </c>
      <c r="E33" s="102">
        <v>451</v>
      </c>
      <c r="F33" s="30">
        <v>78.64</v>
      </c>
      <c r="G33" s="32">
        <v>132.72</v>
      </c>
      <c r="H33" s="32">
        <v>0</v>
      </c>
      <c r="I33" s="26">
        <f t="shared" si="1"/>
        <v>0</v>
      </c>
      <c r="J33" s="90">
        <f t="shared" si="2"/>
        <v>0</v>
      </c>
    </row>
    <row r="34" spans="1:11" s="1" customFormat="1" x14ac:dyDescent="0.25">
      <c r="B34" s="65">
        <v>220</v>
      </c>
      <c r="C34" s="64">
        <v>3294</v>
      </c>
      <c r="D34" s="31" t="s">
        <v>58</v>
      </c>
      <c r="E34" s="102">
        <v>451</v>
      </c>
      <c r="F34" s="30">
        <v>13.27</v>
      </c>
      <c r="G34" s="32">
        <v>66.36</v>
      </c>
      <c r="H34" s="32">
        <v>0</v>
      </c>
      <c r="I34" s="26">
        <f t="shared" si="1"/>
        <v>0</v>
      </c>
      <c r="J34" s="90">
        <f t="shared" si="2"/>
        <v>0</v>
      </c>
    </row>
    <row r="35" spans="1:11" s="1" customFormat="1" x14ac:dyDescent="0.25">
      <c r="B35" s="65"/>
      <c r="C35" s="64">
        <v>3295</v>
      </c>
      <c r="D35" s="31" t="s">
        <v>59</v>
      </c>
      <c r="E35" s="102">
        <v>451</v>
      </c>
      <c r="F35" s="30">
        <v>0</v>
      </c>
      <c r="G35" s="32">
        <v>0</v>
      </c>
      <c r="H35" s="32">
        <v>0</v>
      </c>
      <c r="I35" s="26">
        <f t="shared" si="1"/>
        <v>0</v>
      </c>
      <c r="J35" s="90">
        <f t="shared" si="2"/>
        <v>0</v>
      </c>
    </row>
    <row r="36" spans="1:11" s="1" customFormat="1" x14ac:dyDescent="0.25">
      <c r="B36" s="65">
        <v>221</v>
      </c>
      <c r="C36" s="64">
        <v>3299</v>
      </c>
      <c r="D36" s="31" t="s">
        <v>60</v>
      </c>
      <c r="E36" s="102">
        <v>451</v>
      </c>
      <c r="F36" s="30">
        <v>0</v>
      </c>
      <c r="G36" s="32">
        <v>68.209999999999994</v>
      </c>
      <c r="H36" s="32">
        <v>0</v>
      </c>
      <c r="I36" s="26">
        <f t="shared" si="1"/>
        <v>0</v>
      </c>
      <c r="J36" s="90">
        <f t="shared" si="2"/>
        <v>0</v>
      </c>
    </row>
    <row r="37" spans="1:11" s="1" customFormat="1" x14ac:dyDescent="0.25">
      <c r="B37" s="65">
        <v>227</v>
      </c>
      <c r="C37" s="64">
        <v>42411</v>
      </c>
      <c r="D37" s="31" t="s">
        <v>76</v>
      </c>
      <c r="E37" s="102">
        <v>451</v>
      </c>
      <c r="F37" s="30">
        <v>0</v>
      </c>
      <c r="G37" s="32">
        <v>515.89</v>
      </c>
      <c r="H37" s="32">
        <v>0</v>
      </c>
      <c r="I37" s="26">
        <f t="shared" si="1"/>
        <v>0</v>
      </c>
      <c r="J37" s="90">
        <f t="shared" si="2"/>
        <v>0</v>
      </c>
    </row>
    <row r="38" spans="1:11" s="1" customFormat="1" x14ac:dyDescent="0.25">
      <c r="B38" s="65" t="s">
        <v>160</v>
      </c>
      <c r="C38" s="64">
        <v>32111</v>
      </c>
      <c r="D38" s="31" t="s">
        <v>39</v>
      </c>
      <c r="E38" s="104">
        <v>451</v>
      </c>
      <c r="F38" s="32">
        <v>0</v>
      </c>
      <c r="G38" s="32">
        <v>42.35</v>
      </c>
      <c r="H38" s="32">
        <v>0</v>
      </c>
      <c r="I38" s="37">
        <f t="shared" si="1"/>
        <v>0</v>
      </c>
      <c r="J38" s="90">
        <f t="shared" si="2"/>
        <v>0</v>
      </c>
    </row>
    <row r="39" spans="1:11" s="1" customFormat="1" x14ac:dyDescent="0.25">
      <c r="B39" s="65" t="s">
        <v>161</v>
      </c>
      <c r="C39" s="64">
        <v>32211</v>
      </c>
      <c r="D39" s="31" t="s">
        <v>42</v>
      </c>
      <c r="E39" s="104">
        <v>451</v>
      </c>
      <c r="F39" s="32">
        <v>0</v>
      </c>
      <c r="G39" s="32">
        <v>2963.18</v>
      </c>
      <c r="H39" s="32">
        <v>0</v>
      </c>
      <c r="I39" s="37">
        <f t="shared" si="1"/>
        <v>0</v>
      </c>
      <c r="J39" s="90">
        <f t="shared" si="2"/>
        <v>0</v>
      </c>
    </row>
    <row r="40" spans="1:11" s="1" customFormat="1" x14ac:dyDescent="0.25">
      <c r="B40" s="65" t="s">
        <v>162</v>
      </c>
      <c r="C40" s="64">
        <v>32311</v>
      </c>
      <c r="D40" s="31" t="s">
        <v>50</v>
      </c>
      <c r="E40" s="104">
        <v>451</v>
      </c>
      <c r="F40" s="32">
        <v>0</v>
      </c>
      <c r="G40" s="32">
        <v>1458.2</v>
      </c>
      <c r="H40" s="32">
        <v>0</v>
      </c>
      <c r="I40" s="37">
        <f t="shared" ref="I40" si="3">IFERROR((H40/F40)*100,0)</f>
        <v>0</v>
      </c>
      <c r="J40" s="90">
        <f t="shared" ref="J40" si="4">IFERROR(H40/G40*100,0)</f>
        <v>0</v>
      </c>
    </row>
    <row r="41" spans="1:11" s="1" customFormat="1" x14ac:dyDescent="0.25">
      <c r="B41" s="65">
        <v>246</v>
      </c>
      <c r="C41" s="64">
        <v>32373</v>
      </c>
      <c r="D41" s="31" t="s">
        <v>164</v>
      </c>
      <c r="E41" s="104">
        <v>110</v>
      </c>
      <c r="F41" s="32">
        <v>0</v>
      </c>
      <c r="G41" s="32">
        <v>3625</v>
      </c>
      <c r="H41" s="32">
        <v>0</v>
      </c>
      <c r="I41" s="37">
        <f>IFERROR((H41/F41)*100,0)</f>
        <v>0</v>
      </c>
      <c r="J41" s="90">
        <f>IFERROR(H41/G41*100,0)</f>
        <v>0</v>
      </c>
    </row>
    <row r="42" spans="1:11" s="1" customFormat="1" x14ac:dyDescent="0.25">
      <c r="B42" s="65" t="s">
        <v>163</v>
      </c>
      <c r="C42" s="64">
        <v>32353</v>
      </c>
      <c r="D42" s="31" t="s">
        <v>52</v>
      </c>
      <c r="E42" s="104">
        <v>110</v>
      </c>
      <c r="F42" s="32">
        <v>0</v>
      </c>
      <c r="G42" s="32">
        <v>33.6</v>
      </c>
      <c r="H42" s="32">
        <v>0</v>
      </c>
      <c r="I42" s="37">
        <f>IFERROR((H42/F42)*100,0)</f>
        <v>0</v>
      </c>
      <c r="J42" s="90">
        <f>IFERROR(H42/G42*100,0)</f>
        <v>0</v>
      </c>
    </row>
    <row r="43" spans="1:11" s="1" customFormat="1" x14ac:dyDescent="0.25">
      <c r="A43" s="66"/>
      <c r="B43" s="67"/>
      <c r="C43" s="67"/>
      <c r="D43" s="71"/>
      <c r="E43" s="105"/>
      <c r="F43" s="73"/>
      <c r="G43" s="73"/>
      <c r="H43" s="73"/>
      <c r="I43" s="74"/>
      <c r="J43" s="96"/>
      <c r="K43" s="66"/>
    </row>
    <row r="44" spans="1:11" s="1" customFormat="1" x14ac:dyDescent="0.25">
      <c r="A44" s="66"/>
      <c r="B44" s="67"/>
      <c r="C44" s="67"/>
      <c r="D44" s="71"/>
      <c r="E44" s="105"/>
      <c r="F44" s="73"/>
      <c r="G44" s="73"/>
      <c r="H44" s="73"/>
      <c r="I44" s="74"/>
      <c r="J44" s="96"/>
      <c r="K44" s="66"/>
    </row>
    <row r="45" spans="1:11" s="1" customFormat="1" x14ac:dyDescent="0.25">
      <c r="A45" s="66"/>
      <c r="B45" s="197" t="s">
        <v>29</v>
      </c>
      <c r="C45" s="198"/>
      <c r="D45" s="36" t="s">
        <v>144</v>
      </c>
      <c r="E45" s="107"/>
      <c r="F45" s="15">
        <v>0</v>
      </c>
      <c r="G45" s="16">
        <f>G47</f>
        <v>5969.88</v>
      </c>
      <c r="H45" s="16">
        <f>H47</f>
        <v>5969.88</v>
      </c>
      <c r="I45" s="37">
        <f t="shared" ref="I45:I49" si="5">IFERROR((H45/F45)*100,0)</f>
        <v>0</v>
      </c>
      <c r="J45" s="90">
        <f t="shared" ref="J45:J47" si="6">IFERROR(H45/G45*100,0)</f>
        <v>100</v>
      </c>
      <c r="K45" s="66"/>
    </row>
    <row r="46" spans="1:11" s="1" customFormat="1" x14ac:dyDescent="0.25">
      <c r="A46" s="66"/>
      <c r="B46" s="199" t="s">
        <v>32</v>
      </c>
      <c r="C46" s="200"/>
      <c r="D46" s="13" t="s">
        <v>33</v>
      </c>
      <c r="E46" s="107"/>
      <c r="F46" s="15">
        <v>0</v>
      </c>
      <c r="G46" s="15"/>
      <c r="H46" s="15"/>
      <c r="I46" s="26">
        <f t="shared" si="5"/>
        <v>0</v>
      </c>
      <c r="J46" s="90">
        <f t="shared" si="6"/>
        <v>0</v>
      </c>
      <c r="K46" s="66"/>
    </row>
    <row r="47" spans="1:11" s="1" customFormat="1" x14ac:dyDescent="0.25">
      <c r="A47" s="66"/>
      <c r="B47" s="199" t="s">
        <v>143</v>
      </c>
      <c r="C47" s="200"/>
      <c r="D47" s="13" t="s">
        <v>145</v>
      </c>
      <c r="E47" s="107"/>
      <c r="F47" s="16">
        <f>SUM(F49,F51,F53)</f>
        <v>0</v>
      </c>
      <c r="G47" s="16">
        <f>SUM(G49,G51,G53)</f>
        <v>5969.88</v>
      </c>
      <c r="H47" s="16">
        <f>SUM(H49,H51,H53)</f>
        <v>5969.88</v>
      </c>
      <c r="I47" s="26">
        <f t="shared" si="5"/>
        <v>0</v>
      </c>
      <c r="J47" s="90">
        <f t="shared" si="6"/>
        <v>100</v>
      </c>
      <c r="K47" s="66"/>
    </row>
    <row r="48" spans="1:11" s="1" customFormat="1" x14ac:dyDescent="0.25">
      <c r="A48" s="66"/>
      <c r="B48" s="24" t="s">
        <v>36</v>
      </c>
      <c r="C48" s="24" t="s">
        <v>37</v>
      </c>
      <c r="D48" s="13"/>
      <c r="E48" s="101"/>
      <c r="F48" s="14"/>
      <c r="G48" s="14"/>
      <c r="H48" s="14"/>
      <c r="I48" s="26">
        <f t="shared" si="5"/>
        <v>0</v>
      </c>
      <c r="J48" s="90">
        <v>0</v>
      </c>
      <c r="K48" s="66"/>
    </row>
    <row r="49" spans="1:11" s="1" customFormat="1" x14ac:dyDescent="0.25">
      <c r="A49" s="66"/>
      <c r="B49" s="65">
        <v>228</v>
      </c>
      <c r="C49" s="167">
        <v>32241</v>
      </c>
      <c r="D49" s="39" t="s">
        <v>142</v>
      </c>
      <c r="E49" s="168">
        <v>451</v>
      </c>
      <c r="F49" s="162">
        <f>F50</f>
        <v>0</v>
      </c>
      <c r="G49" s="166">
        <v>995.63</v>
      </c>
      <c r="H49" s="166">
        <v>995.63</v>
      </c>
      <c r="I49" s="26">
        <f t="shared" si="5"/>
        <v>0</v>
      </c>
      <c r="J49" s="90">
        <f>IFERROR(H48/G48*100,0)</f>
        <v>0</v>
      </c>
      <c r="K49" s="66"/>
    </row>
    <row r="50" spans="1:11" s="1" customFormat="1" x14ac:dyDescent="0.25">
      <c r="A50" s="66"/>
      <c r="B50" s="65">
        <v>228</v>
      </c>
      <c r="C50" s="65">
        <v>32241</v>
      </c>
      <c r="D50" s="34" t="s">
        <v>142</v>
      </c>
      <c r="E50" s="165">
        <v>451</v>
      </c>
      <c r="F50" s="166">
        <v>0</v>
      </c>
      <c r="G50" s="166">
        <v>995.63</v>
      </c>
      <c r="H50" s="166">
        <v>995.63</v>
      </c>
      <c r="I50" s="162">
        <v>0</v>
      </c>
      <c r="J50" s="163">
        <v>0</v>
      </c>
      <c r="K50" s="66"/>
    </row>
    <row r="51" spans="1:11" s="1" customFormat="1" x14ac:dyDescent="0.25">
      <c r="A51" s="66"/>
      <c r="B51" s="65"/>
      <c r="C51" s="167">
        <v>32321</v>
      </c>
      <c r="D51" s="39" t="s">
        <v>146</v>
      </c>
      <c r="E51" s="168">
        <v>451</v>
      </c>
      <c r="F51" s="162">
        <v>0</v>
      </c>
      <c r="G51" s="162">
        <f>G52</f>
        <v>0</v>
      </c>
      <c r="H51" s="166">
        <v>0</v>
      </c>
      <c r="I51" s="26">
        <f t="shared" ref="I51" si="7">IFERROR((H51/F51)*100,0)</f>
        <v>0</v>
      </c>
      <c r="J51" s="90" t="e">
        <f>H51/G51*100</f>
        <v>#DIV/0!</v>
      </c>
      <c r="K51" s="66"/>
    </row>
    <row r="52" spans="1:11" s="1" customFormat="1" x14ac:dyDescent="0.25">
      <c r="A52" s="66"/>
      <c r="B52" s="65"/>
      <c r="C52" s="65">
        <v>32321</v>
      </c>
      <c r="D52" s="34" t="s">
        <v>146</v>
      </c>
      <c r="E52" s="165">
        <v>451</v>
      </c>
      <c r="F52" s="166">
        <v>0</v>
      </c>
      <c r="G52" s="166">
        <v>0</v>
      </c>
      <c r="H52" s="166">
        <v>0</v>
      </c>
      <c r="I52" s="162">
        <v>0</v>
      </c>
      <c r="J52" s="163">
        <v>0</v>
      </c>
      <c r="K52" s="66"/>
    </row>
    <row r="53" spans="1:11" s="1" customFormat="1" x14ac:dyDescent="0.25">
      <c r="A53" s="66"/>
      <c r="B53" s="65">
        <v>231</v>
      </c>
      <c r="C53" s="167">
        <v>42212</v>
      </c>
      <c r="D53" s="39" t="s">
        <v>75</v>
      </c>
      <c r="E53" s="168">
        <v>451</v>
      </c>
      <c r="F53" s="162">
        <f>F54</f>
        <v>0</v>
      </c>
      <c r="G53" s="162">
        <f>G54</f>
        <v>4974.25</v>
      </c>
      <c r="H53" s="162">
        <f>H54</f>
        <v>4974.25</v>
      </c>
      <c r="I53" s="26">
        <f t="shared" ref="I53" si="8">IFERROR((H53/F53)*100,0)</f>
        <v>0</v>
      </c>
      <c r="J53" s="90">
        <f>H53/G53*100</f>
        <v>100</v>
      </c>
      <c r="K53" s="66"/>
    </row>
    <row r="54" spans="1:11" s="66" customFormat="1" x14ac:dyDescent="0.25">
      <c r="B54" s="65">
        <v>231</v>
      </c>
      <c r="C54" s="65">
        <v>42212</v>
      </c>
      <c r="D54" s="34" t="s">
        <v>75</v>
      </c>
      <c r="E54" s="165">
        <v>451</v>
      </c>
      <c r="F54" s="166">
        <v>0</v>
      </c>
      <c r="G54" s="166">
        <v>4974.25</v>
      </c>
      <c r="H54" s="166">
        <v>4974.25</v>
      </c>
      <c r="I54" s="162">
        <v>0</v>
      </c>
      <c r="J54" s="163">
        <v>0</v>
      </c>
    </row>
    <row r="55" spans="1:11" s="85" customFormat="1" x14ac:dyDescent="0.25">
      <c r="B55" s="88"/>
      <c r="C55" s="72"/>
      <c r="D55" s="71"/>
      <c r="E55" s="105"/>
      <c r="F55" s="73"/>
      <c r="G55" s="74"/>
      <c r="H55" s="74"/>
      <c r="I55" s="74"/>
      <c r="J55" s="96"/>
    </row>
    <row r="56" spans="1:11" x14ac:dyDescent="0.25">
      <c r="B56" s="197" t="s">
        <v>29</v>
      </c>
      <c r="C56" s="198"/>
      <c r="D56" s="36" t="s">
        <v>30</v>
      </c>
      <c r="E56" s="107"/>
      <c r="F56" s="15">
        <f>F58</f>
        <v>489143.06000000006</v>
      </c>
      <c r="G56" s="16">
        <f>G58</f>
        <v>1421196.3699999999</v>
      </c>
      <c r="H56" s="15">
        <f>H58</f>
        <v>630049.24</v>
      </c>
      <c r="I56" s="37">
        <f t="shared" si="1"/>
        <v>128.80674214206368</v>
      </c>
      <c r="J56" s="90">
        <f t="shared" si="2"/>
        <v>44.332314189628846</v>
      </c>
    </row>
    <row r="57" spans="1:11" x14ac:dyDescent="0.25">
      <c r="B57" s="199" t="s">
        <v>32</v>
      </c>
      <c r="C57" s="200"/>
      <c r="D57" s="13" t="s">
        <v>33</v>
      </c>
      <c r="E57" s="107"/>
      <c r="F57" s="15">
        <f>F58</f>
        <v>489143.06000000006</v>
      </c>
      <c r="G57" s="15">
        <f>G58</f>
        <v>1421196.3699999999</v>
      </c>
      <c r="H57" s="15">
        <f>H58</f>
        <v>630049.24</v>
      </c>
      <c r="I57" s="26">
        <f t="shared" si="1"/>
        <v>128.80674214206368</v>
      </c>
      <c r="J57" s="90">
        <f t="shared" si="2"/>
        <v>44.332314189628846</v>
      </c>
    </row>
    <row r="58" spans="1:11" x14ac:dyDescent="0.25">
      <c r="B58" s="199" t="s">
        <v>61</v>
      </c>
      <c r="C58" s="200"/>
      <c r="D58" s="13" t="s">
        <v>62</v>
      </c>
      <c r="E58" s="107"/>
      <c r="F58" s="16">
        <f>SUM(F60:F64)</f>
        <v>489143.06000000006</v>
      </c>
      <c r="G58" s="16">
        <f t="shared" ref="G58:H58" si="9">SUM(G60:G64)</f>
        <v>1421196.3699999999</v>
      </c>
      <c r="H58" s="16">
        <f t="shared" si="9"/>
        <v>630049.24</v>
      </c>
      <c r="I58" s="26">
        <f t="shared" si="1"/>
        <v>128.80674214206368</v>
      </c>
      <c r="J58" s="90">
        <f t="shared" si="2"/>
        <v>44.332314189628846</v>
      </c>
    </row>
    <row r="59" spans="1:11" x14ac:dyDescent="0.25">
      <c r="B59" s="24" t="s">
        <v>36</v>
      </c>
      <c r="C59" s="24" t="s">
        <v>37</v>
      </c>
      <c r="D59" s="13"/>
      <c r="E59" s="101"/>
      <c r="F59" s="14"/>
      <c r="G59" s="14"/>
      <c r="H59" s="14"/>
      <c r="I59" s="26">
        <f t="shared" si="1"/>
        <v>0</v>
      </c>
      <c r="J59" s="90">
        <f t="shared" si="2"/>
        <v>0</v>
      </c>
    </row>
    <row r="60" spans="1:11" s="1" customFormat="1" x14ac:dyDescent="0.25">
      <c r="B60" s="34">
        <v>232</v>
      </c>
      <c r="C60" s="56">
        <v>3111</v>
      </c>
      <c r="D60" s="31" t="s">
        <v>63</v>
      </c>
      <c r="E60" s="104">
        <v>51035</v>
      </c>
      <c r="F60" s="32">
        <v>396305.71</v>
      </c>
      <c r="G60" s="32">
        <v>1161299.1000000001</v>
      </c>
      <c r="H60" s="32">
        <v>508521.97</v>
      </c>
      <c r="I60" s="26">
        <f t="shared" si="1"/>
        <v>128.31557990925742</v>
      </c>
      <c r="J60" s="90">
        <f t="shared" si="2"/>
        <v>43.789060888792555</v>
      </c>
    </row>
    <row r="61" spans="1:11" s="1" customFormat="1" x14ac:dyDescent="0.25">
      <c r="B61" s="34">
        <v>233</v>
      </c>
      <c r="C61" s="56">
        <v>3121</v>
      </c>
      <c r="D61" s="31" t="s">
        <v>64</v>
      </c>
      <c r="E61" s="104">
        <v>51035</v>
      </c>
      <c r="F61" s="32">
        <v>16397.400000000001</v>
      </c>
      <c r="G61" s="32">
        <v>48893.42</v>
      </c>
      <c r="H61" s="32">
        <v>27091.65</v>
      </c>
      <c r="I61" s="26">
        <f t="shared" si="1"/>
        <v>165.21918108968495</v>
      </c>
      <c r="J61" s="90">
        <f t="shared" si="2"/>
        <v>55.409603173596778</v>
      </c>
    </row>
    <row r="62" spans="1:11" s="1" customFormat="1" x14ac:dyDescent="0.25">
      <c r="B62" s="34">
        <v>234</v>
      </c>
      <c r="C62" s="56">
        <v>3132</v>
      </c>
      <c r="D62" s="31" t="s">
        <v>65</v>
      </c>
      <c r="E62" s="104">
        <v>51035</v>
      </c>
      <c r="F62" s="32">
        <v>65291.61</v>
      </c>
      <c r="G62" s="32">
        <v>191614.36</v>
      </c>
      <c r="H62" s="32">
        <v>83906.09</v>
      </c>
      <c r="I62" s="26">
        <f t="shared" si="1"/>
        <v>128.50975799187674</v>
      </c>
      <c r="J62" s="90">
        <f t="shared" si="2"/>
        <v>43.789040654364321</v>
      </c>
    </row>
    <row r="63" spans="1:11" s="1" customFormat="1" x14ac:dyDescent="0.25">
      <c r="B63" s="34">
        <v>235</v>
      </c>
      <c r="C63" s="56">
        <v>3212</v>
      </c>
      <c r="D63" s="31" t="s">
        <v>66</v>
      </c>
      <c r="E63" s="104">
        <v>51035</v>
      </c>
      <c r="F63" s="32">
        <v>11148.34</v>
      </c>
      <c r="G63" s="32">
        <v>19389.490000000002</v>
      </c>
      <c r="H63" s="32">
        <v>10529.53</v>
      </c>
      <c r="I63" s="26">
        <f t="shared" si="1"/>
        <v>94.449308148118917</v>
      </c>
      <c r="J63" s="90">
        <f t="shared" si="2"/>
        <v>54.305347897237112</v>
      </c>
    </row>
    <row r="64" spans="1:11" s="1" customFormat="1" x14ac:dyDescent="0.25">
      <c r="B64" s="34"/>
      <c r="C64" s="56">
        <v>3295</v>
      </c>
      <c r="D64" s="31" t="s">
        <v>92</v>
      </c>
      <c r="E64" s="104">
        <v>51035</v>
      </c>
      <c r="F64" s="32">
        <v>0</v>
      </c>
      <c r="G64" s="32">
        <v>0</v>
      </c>
      <c r="H64" s="32">
        <v>0</v>
      </c>
      <c r="I64" s="37">
        <f t="shared" si="1"/>
        <v>0</v>
      </c>
      <c r="J64" s="90">
        <f t="shared" si="2"/>
        <v>0</v>
      </c>
    </row>
    <row r="65" spans="2:10" s="75" customFormat="1" x14ac:dyDescent="0.25">
      <c r="B65" s="71"/>
      <c r="C65" s="72"/>
      <c r="D65" s="71"/>
      <c r="E65" s="105"/>
      <c r="F65" s="73"/>
      <c r="G65" s="73"/>
      <c r="H65" s="73"/>
      <c r="I65" s="74"/>
      <c r="J65" s="96"/>
    </row>
    <row r="66" spans="2:10" x14ac:dyDescent="0.25">
      <c r="B66" s="197" t="s">
        <v>67</v>
      </c>
      <c r="C66" s="198"/>
      <c r="D66" s="36" t="s">
        <v>68</v>
      </c>
      <c r="E66" s="107"/>
      <c r="F66" s="16">
        <f>F68</f>
        <v>780.4</v>
      </c>
      <c r="G66" s="16">
        <f t="shared" ref="G66" si="10">SUM(G69:G73)</f>
        <v>0</v>
      </c>
      <c r="H66" s="16">
        <f>H68</f>
        <v>0</v>
      </c>
      <c r="I66" s="37">
        <f t="shared" si="1"/>
        <v>0</v>
      </c>
      <c r="J66" s="90">
        <f t="shared" si="2"/>
        <v>0</v>
      </c>
    </row>
    <row r="67" spans="2:10" x14ac:dyDescent="0.25">
      <c r="B67" s="199" t="s">
        <v>32</v>
      </c>
      <c r="C67" s="200"/>
      <c r="D67" s="13" t="s">
        <v>33</v>
      </c>
      <c r="E67" s="107"/>
      <c r="F67" s="15">
        <f>F68</f>
        <v>780.4</v>
      </c>
      <c r="G67" s="16">
        <f t="shared" ref="G67" si="11">SUM(G70:G74)</f>
        <v>0</v>
      </c>
      <c r="H67" s="15">
        <f>H68</f>
        <v>0</v>
      </c>
      <c r="I67" s="26">
        <f t="shared" si="1"/>
        <v>0</v>
      </c>
      <c r="J67" s="90">
        <f t="shared" si="2"/>
        <v>0</v>
      </c>
    </row>
    <row r="68" spans="2:10" x14ac:dyDescent="0.25">
      <c r="B68" s="199" t="s">
        <v>133</v>
      </c>
      <c r="C68" s="200"/>
      <c r="D68" s="13" t="s">
        <v>132</v>
      </c>
      <c r="E68" s="107"/>
      <c r="F68" s="16">
        <f>SUM(F71:F75)</f>
        <v>780.4</v>
      </c>
      <c r="G68" s="16">
        <f t="shared" ref="G68:H68" si="12">SUM(G71:G75)</f>
        <v>0</v>
      </c>
      <c r="H68" s="16">
        <f t="shared" si="12"/>
        <v>0</v>
      </c>
      <c r="I68" s="26">
        <f t="shared" si="1"/>
        <v>0</v>
      </c>
      <c r="J68" s="90">
        <f t="shared" si="2"/>
        <v>0</v>
      </c>
    </row>
    <row r="69" spans="2:10" x14ac:dyDescent="0.25">
      <c r="B69" s="24" t="s">
        <v>36</v>
      </c>
      <c r="C69" s="24" t="s">
        <v>37</v>
      </c>
      <c r="D69" s="13"/>
      <c r="E69" s="101"/>
      <c r="F69" s="14"/>
      <c r="G69" s="14"/>
      <c r="H69" s="14"/>
      <c r="I69" s="26">
        <f t="shared" si="1"/>
        <v>0</v>
      </c>
      <c r="J69" s="90">
        <f t="shared" si="2"/>
        <v>0</v>
      </c>
    </row>
    <row r="70" spans="2:10" x14ac:dyDescent="0.25">
      <c r="B70" s="24"/>
      <c r="C70" s="24"/>
      <c r="D70" s="13"/>
      <c r="E70" s="101"/>
      <c r="F70" s="14"/>
      <c r="G70" s="14"/>
      <c r="H70" s="14"/>
      <c r="I70" s="26"/>
      <c r="J70" s="90"/>
    </row>
    <row r="71" spans="2:10" s="1" customFormat="1" x14ac:dyDescent="0.25">
      <c r="B71" s="31">
        <v>242</v>
      </c>
      <c r="C71" s="56">
        <v>32111</v>
      </c>
      <c r="D71" s="31" t="s">
        <v>39</v>
      </c>
      <c r="E71" s="104">
        <v>110</v>
      </c>
      <c r="F71" s="32">
        <v>0</v>
      </c>
      <c r="G71" s="32">
        <v>0</v>
      </c>
      <c r="H71" s="91">
        <v>0</v>
      </c>
      <c r="I71" s="26">
        <f t="shared" si="1"/>
        <v>0</v>
      </c>
      <c r="J71" s="90">
        <f t="shared" si="2"/>
        <v>0</v>
      </c>
    </row>
    <row r="72" spans="2:10" s="1" customFormat="1" x14ac:dyDescent="0.25">
      <c r="B72" s="31">
        <v>243</v>
      </c>
      <c r="C72" s="56">
        <v>32211</v>
      </c>
      <c r="D72" s="31" t="s">
        <v>135</v>
      </c>
      <c r="E72" s="104">
        <v>110</v>
      </c>
      <c r="F72" s="32">
        <v>157.5</v>
      </c>
      <c r="G72" s="32">
        <v>0</v>
      </c>
      <c r="H72" s="91">
        <v>0</v>
      </c>
      <c r="I72" s="26">
        <f t="shared" si="1"/>
        <v>0</v>
      </c>
      <c r="J72" s="90">
        <f t="shared" si="2"/>
        <v>0</v>
      </c>
    </row>
    <row r="73" spans="2:10" s="1" customFormat="1" x14ac:dyDescent="0.25">
      <c r="B73" s="31">
        <v>245</v>
      </c>
      <c r="C73" s="56">
        <v>32999</v>
      </c>
      <c r="D73" s="31" t="s">
        <v>110</v>
      </c>
      <c r="E73" s="104">
        <v>110</v>
      </c>
      <c r="F73" s="32">
        <v>622.9</v>
      </c>
      <c r="G73" s="32">
        <v>0</v>
      </c>
      <c r="H73" s="9">
        <v>0</v>
      </c>
      <c r="I73" s="26">
        <f t="shared" si="1"/>
        <v>0</v>
      </c>
      <c r="J73" s="90">
        <f t="shared" si="2"/>
        <v>0</v>
      </c>
    </row>
    <row r="74" spans="2:10" s="1" customFormat="1" x14ac:dyDescent="0.25">
      <c r="B74" s="31"/>
      <c r="C74" s="56">
        <v>32912</v>
      </c>
      <c r="D74" s="31" t="s">
        <v>159</v>
      </c>
      <c r="E74" s="104">
        <v>110</v>
      </c>
      <c r="F74" s="32">
        <v>0</v>
      </c>
      <c r="G74" s="32">
        <v>0</v>
      </c>
      <c r="H74" s="9">
        <v>0</v>
      </c>
      <c r="I74" s="26">
        <v>0</v>
      </c>
      <c r="J74" s="90">
        <v>0</v>
      </c>
    </row>
    <row r="75" spans="2:10" s="1" customFormat="1" x14ac:dyDescent="0.25">
      <c r="B75" s="31"/>
      <c r="C75" s="56">
        <v>32999</v>
      </c>
      <c r="D75" s="31" t="s">
        <v>110</v>
      </c>
      <c r="E75" s="104">
        <v>110</v>
      </c>
      <c r="F75" s="32">
        <v>0</v>
      </c>
      <c r="G75" s="32">
        <v>0</v>
      </c>
      <c r="H75" s="9">
        <v>0</v>
      </c>
      <c r="I75" s="26">
        <v>0</v>
      </c>
      <c r="J75" s="90">
        <v>0</v>
      </c>
    </row>
    <row r="76" spans="2:10" s="1" customFormat="1" x14ac:dyDescent="0.25">
      <c r="B76" s="68"/>
      <c r="C76" s="69"/>
      <c r="D76" s="68"/>
      <c r="E76" s="106"/>
      <c r="F76" s="70"/>
      <c r="G76" s="70"/>
      <c r="H76" s="140"/>
      <c r="I76" s="146"/>
      <c r="J76" s="97"/>
    </row>
    <row r="77" spans="2:10" s="1" customFormat="1" x14ac:dyDescent="0.25">
      <c r="B77" s="68"/>
      <c r="C77" s="69"/>
      <c r="D77" s="68"/>
      <c r="E77" s="106"/>
      <c r="F77" s="70"/>
      <c r="G77" s="70"/>
      <c r="H77" s="140"/>
      <c r="I77" s="146"/>
      <c r="J77" s="97"/>
    </row>
    <row r="78" spans="2:10" s="75" customFormat="1" x14ac:dyDescent="0.25">
      <c r="B78" s="71"/>
      <c r="C78" s="72"/>
      <c r="D78" s="71"/>
      <c r="E78" s="105"/>
      <c r="F78" s="73"/>
      <c r="G78" s="73"/>
      <c r="H78" s="74"/>
      <c r="I78" s="74"/>
      <c r="J78" s="96"/>
    </row>
    <row r="79" spans="2:10" x14ac:dyDescent="0.25">
      <c r="B79" s="199" t="s">
        <v>67</v>
      </c>
      <c r="C79" s="206"/>
      <c r="D79" s="36" t="s">
        <v>68</v>
      </c>
      <c r="E79" s="107"/>
      <c r="F79" s="16">
        <f>F81</f>
        <v>55029.090000000004</v>
      </c>
      <c r="G79" s="16">
        <f>G82</f>
        <v>146601.5</v>
      </c>
      <c r="H79" s="16">
        <f t="shared" ref="H79:H80" si="13">H80</f>
        <v>72634.61</v>
      </c>
      <c r="I79" s="37">
        <f t="shared" si="1"/>
        <v>131.99311491431166</v>
      </c>
      <c r="J79" s="90">
        <f t="shared" si="2"/>
        <v>49.545611743399625</v>
      </c>
    </row>
    <row r="80" spans="2:10" x14ac:dyDescent="0.25">
      <c r="B80" s="199" t="s">
        <v>32</v>
      </c>
      <c r="C80" s="200"/>
      <c r="D80" s="13" t="s">
        <v>33</v>
      </c>
      <c r="E80" s="107"/>
      <c r="F80" s="15">
        <f>F81</f>
        <v>55029.090000000004</v>
      </c>
      <c r="G80" s="15">
        <f>G82</f>
        <v>146601.5</v>
      </c>
      <c r="H80" s="16">
        <f t="shared" si="13"/>
        <v>72634.61</v>
      </c>
      <c r="I80" s="26">
        <f t="shared" si="1"/>
        <v>131.99311491431166</v>
      </c>
      <c r="J80" s="90">
        <f t="shared" si="2"/>
        <v>49.545611743399625</v>
      </c>
    </row>
    <row r="81" spans="2:11" x14ac:dyDescent="0.25">
      <c r="B81" s="199" t="s">
        <v>69</v>
      </c>
      <c r="C81" s="200"/>
      <c r="D81" s="13" t="s">
        <v>70</v>
      </c>
      <c r="E81" s="107"/>
      <c r="F81" s="16">
        <f>F82</f>
        <v>55029.090000000004</v>
      </c>
      <c r="G81" s="16">
        <f>G82</f>
        <v>146601.5</v>
      </c>
      <c r="H81" s="16">
        <f>H82</f>
        <v>72634.61</v>
      </c>
      <c r="I81" s="26">
        <f t="shared" si="1"/>
        <v>131.99311491431166</v>
      </c>
      <c r="J81" s="90">
        <f t="shared" si="2"/>
        <v>49.545611743399625</v>
      </c>
    </row>
    <row r="82" spans="2:11" x14ac:dyDescent="0.25">
      <c r="B82" s="24" t="s">
        <v>36</v>
      </c>
      <c r="C82" s="24" t="s">
        <v>37</v>
      </c>
      <c r="D82" s="13"/>
      <c r="E82" s="101"/>
      <c r="F82" s="14">
        <f>SUM(F83:F85,F87,F94,F97,F98,F102,F103,F109,F116,F118,F123,F129,F141,F147,F150)</f>
        <v>55029.090000000004</v>
      </c>
      <c r="G82" s="14">
        <f>SUM(G83:G87,G93:G102,G103,G109,G116:G117,G118,G123,G129,G135,G144,G147,G150)</f>
        <v>146601.5</v>
      </c>
      <c r="H82" s="14">
        <f>SUM(H83:H120)+H121+H123+H125+H129+H135-137+H141+H144+H147+H150</f>
        <v>72634.61</v>
      </c>
      <c r="I82" s="26">
        <f t="shared" si="1"/>
        <v>131.99311491431166</v>
      </c>
      <c r="J82" s="90">
        <f t="shared" si="2"/>
        <v>49.545611743399625</v>
      </c>
    </row>
    <row r="83" spans="2:11" s="35" customFormat="1" x14ac:dyDescent="0.25">
      <c r="B83" s="145">
        <v>310</v>
      </c>
      <c r="C83" s="142">
        <v>3111</v>
      </c>
      <c r="D83" s="143" t="s">
        <v>63</v>
      </c>
      <c r="E83" s="142">
        <v>53</v>
      </c>
      <c r="F83" s="144">
        <v>7326.85</v>
      </c>
      <c r="G83" s="144">
        <v>37157.120000000003</v>
      </c>
      <c r="H83" s="144">
        <v>16574.96</v>
      </c>
      <c r="I83" s="26">
        <f t="shared" si="1"/>
        <v>226.22218279342414</v>
      </c>
      <c r="J83" s="90">
        <f t="shared" si="2"/>
        <v>44.607762926728441</v>
      </c>
    </row>
    <row r="84" spans="2:11" s="1" customFormat="1" x14ac:dyDescent="0.25">
      <c r="B84" s="31">
        <v>311</v>
      </c>
      <c r="C84" s="56">
        <v>3121</v>
      </c>
      <c r="D84" s="31" t="s">
        <v>64</v>
      </c>
      <c r="E84" s="104">
        <v>53</v>
      </c>
      <c r="F84" s="32">
        <v>0</v>
      </c>
      <c r="G84" s="32">
        <v>800</v>
      </c>
      <c r="H84" s="32">
        <v>100</v>
      </c>
      <c r="I84" s="26">
        <f t="shared" si="1"/>
        <v>0</v>
      </c>
      <c r="J84" s="90">
        <f t="shared" si="2"/>
        <v>12.5</v>
      </c>
      <c r="K84" s="35"/>
    </row>
    <row r="85" spans="2:11" s="1" customFormat="1" x14ac:dyDescent="0.25">
      <c r="B85" s="31">
        <v>312</v>
      </c>
      <c r="C85" s="56">
        <v>3132</v>
      </c>
      <c r="D85" s="31" t="s">
        <v>128</v>
      </c>
      <c r="E85" s="104">
        <v>53</v>
      </c>
      <c r="F85" s="32">
        <v>1208.96</v>
      </c>
      <c r="G85" s="32">
        <v>6130.95</v>
      </c>
      <c r="H85" s="32">
        <v>2730.49</v>
      </c>
      <c r="I85" s="26">
        <f t="shared" si="1"/>
        <v>225.854453414505</v>
      </c>
      <c r="J85" s="90">
        <f t="shared" si="2"/>
        <v>44.536164868413543</v>
      </c>
      <c r="K85" s="35"/>
    </row>
    <row r="86" spans="2:11" s="1" customFormat="1" x14ac:dyDescent="0.25">
      <c r="B86" s="31"/>
      <c r="C86" s="56">
        <v>3211</v>
      </c>
      <c r="D86" s="31" t="s">
        <v>39</v>
      </c>
      <c r="E86" s="104">
        <v>31</v>
      </c>
      <c r="F86" s="32">
        <v>0</v>
      </c>
      <c r="G86" s="32">
        <v>0</v>
      </c>
      <c r="H86" s="32">
        <v>0</v>
      </c>
      <c r="I86" s="26">
        <f t="shared" si="1"/>
        <v>0</v>
      </c>
      <c r="J86" s="90">
        <f t="shared" si="2"/>
        <v>0</v>
      </c>
      <c r="K86" s="35"/>
    </row>
    <row r="87" spans="2:11" s="1" customFormat="1" x14ac:dyDescent="0.25">
      <c r="B87" s="31">
        <v>314</v>
      </c>
      <c r="C87" s="56">
        <v>3212</v>
      </c>
      <c r="D87" s="31" t="s">
        <v>66</v>
      </c>
      <c r="E87" s="104">
        <v>53</v>
      </c>
      <c r="F87" s="32">
        <v>158.49</v>
      </c>
      <c r="G87" s="32">
        <v>0</v>
      </c>
      <c r="H87" s="32">
        <v>3.2</v>
      </c>
      <c r="I87" s="26">
        <f t="shared" si="1"/>
        <v>2.0190548299577262</v>
      </c>
      <c r="J87" s="90">
        <f t="shared" si="2"/>
        <v>0</v>
      </c>
      <c r="K87" s="35"/>
    </row>
    <row r="88" spans="2:11" s="1" customFormat="1" x14ac:dyDescent="0.25">
      <c r="B88" s="31">
        <v>2501</v>
      </c>
      <c r="C88" s="56">
        <v>32111</v>
      </c>
      <c r="D88" s="31" t="s">
        <v>39</v>
      </c>
      <c r="E88" s="104">
        <v>31</v>
      </c>
      <c r="F88" s="32">
        <v>0</v>
      </c>
      <c r="G88" s="32">
        <v>300</v>
      </c>
      <c r="H88" s="32">
        <v>0</v>
      </c>
      <c r="I88" s="26">
        <f t="shared" si="1"/>
        <v>0</v>
      </c>
      <c r="J88" s="90">
        <f t="shared" si="2"/>
        <v>0</v>
      </c>
      <c r="K88" s="35"/>
    </row>
    <row r="89" spans="2:11" s="1" customFormat="1" x14ac:dyDescent="0.25">
      <c r="B89" s="31">
        <v>2503</v>
      </c>
      <c r="C89" s="56">
        <v>32111</v>
      </c>
      <c r="D89" s="31" t="s">
        <v>39</v>
      </c>
      <c r="E89" s="104">
        <v>53</v>
      </c>
      <c r="F89" s="32">
        <v>0</v>
      </c>
      <c r="G89" s="32">
        <v>200</v>
      </c>
      <c r="H89" s="32">
        <v>0</v>
      </c>
      <c r="I89" s="26">
        <f t="shared" si="1"/>
        <v>0</v>
      </c>
      <c r="J89" s="90">
        <f t="shared" si="2"/>
        <v>0</v>
      </c>
      <c r="K89" s="35"/>
    </row>
    <row r="90" spans="2:11" s="1" customFormat="1" x14ac:dyDescent="0.25">
      <c r="B90" s="31"/>
      <c r="C90" s="56">
        <v>32111</v>
      </c>
      <c r="D90" s="31" t="s">
        <v>39</v>
      </c>
      <c r="E90" s="104">
        <v>42034</v>
      </c>
      <c r="F90" s="32">
        <v>0</v>
      </c>
      <c r="G90" s="32">
        <v>0</v>
      </c>
      <c r="H90" s="32">
        <v>0</v>
      </c>
      <c r="I90" s="26">
        <f t="shared" si="1"/>
        <v>0</v>
      </c>
      <c r="J90" s="90">
        <f t="shared" si="2"/>
        <v>0</v>
      </c>
      <c r="K90" s="35"/>
    </row>
    <row r="91" spans="2:11" s="1" customFormat="1" x14ac:dyDescent="0.25">
      <c r="B91" s="31">
        <v>2521</v>
      </c>
      <c r="C91" s="56">
        <v>3213</v>
      </c>
      <c r="D91" s="31" t="s">
        <v>40</v>
      </c>
      <c r="E91" s="104">
        <v>31</v>
      </c>
      <c r="F91" s="32">
        <v>0</v>
      </c>
      <c r="G91" s="32">
        <v>200</v>
      </c>
      <c r="H91" s="32">
        <v>84</v>
      </c>
      <c r="I91" s="26">
        <f t="shared" si="1"/>
        <v>0</v>
      </c>
      <c r="J91" s="90">
        <f t="shared" si="2"/>
        <v>42</v>
      </c>
      <c r="K91" s="35"/>
    </row>
    <row r="92" spans="2:11" s="1" customFormat="1" x14ac:dyDescent="0.25">
      <c r="B92" s="31">
        <v>2551</v>
      </c>
      <c r="C92" s="56">
        <v>32211</v>
      </c>
      <c r="D92" s="31" t="s">
        <v>155</v>
      </c>
      <c r="E92" s="104">
        <v>31</v>
      </c>
      <c r="F92" s="32">
        <v>0</v>
      </c>
      <c r="G92" s="32">
        <v>489.6</v>
      </c>
      <c r="H92" s="32">
        <v>186.86</v>
      </c>
      <c r="I92" s="26">
        <f t="shared" si="1"/>
        <v>0</v>
      </c>
      <c r="J92" s="90">
        <f t="shared" si="2"/>
        <v>38.165849673202615</v>
      </c>
      <c r="K92" s="35"/>
    </row>
    <row r="93" spans="2:11" s="1" customFormat="1" x14ac:dyDescent="0.25">
      <c r="B93" s="31">
        <v>2553</v>
      </c>
      <c r="C93" s="56">
        <v>32211</v>
      </c>
      <c r="D93" s="31" t="s">
        <v>155</v>
      </c>
      <c r="E93" s="104">
        <v>53</v>
      </c>
      <c r="F93" s="32">
        <v>0</v>
      </c>
      <c r="G93" s="32">
        <v>800</v>
      </c>
      <c r="H93" s="32">
        <v>70</v>
      </c>
      <c r="I93" s="26">
        <f t="shared" si="1"/>
        <v>0</v>
      </c>
      <c r="J93" s="90">
        <f t="shared" si="2"/>
        <v>8.75</v>
      </c>
      <c r="K93" s="35"/>
    </row>
    <row r="94" spans="2:11" s="1" customFormat="1" x14ac:dyDescent="0.25">
      <c r="B94" s="31"/>
      <c r="C94" s="56">
        <v>32211</v>
      </c>
      <c r="D94" s="31" t="s">
        <v>155</v>
      </c>
      <c r="E94" s="104">
        <v>42034</v>
      </c>
      <c r="F94" s="32">
        <v>239.99</v>
      </c>
      <c r="G94" s="32">
        <v>0</v>
      </c>
      <c r="H94" s="32">
        <v>0</v>
      </c>
      <c r="I94" s="26">
        <f t="shared" si="1"/>
        <v>0</v>
      </c>
      <c r="J94" s="90">
        <f t="shared" si="2"/>
        <v>0</v>
      </c>
      <c r="K94" s="35"/>
    </row>
    <row r="95" spans="2:11" s="1" customFormat="1" x14ac:dyDescent="0.25">
      <c r="B95" s="31"/>
      <c r="C95" s="56">
        <v>32111</v>
      </c>
      <c r="D95" s="31" t="s">
        <v>39</v>
      </c>
      <c r="E95" s="104">
        <v>31</v>
      </c>
      <c r="F95" s="32">
        <v>0</v>
      </c>
      <c r="G95" s="32">
        <v>0</v>
      </c>
      <c r="H95" s="32">
        <v>0</v>
      </c>
      <c r="I95" s="26">
        <v>0</v>
      </c>
      <c r="J95" s="90">
        <f t="shared" si="2"/>
        <v>0</v>
      </c>
      <c r="K95" s="35"/>
    </row>
    <row r="96" spans="2:11" s="1" customFormat="1" x14ac:dyDescent="0.25">
      <c r="B96" s="31"/>
      <c r="C96" s="56">
        <v>32111</v>
      </c>
      <c r="D96" s="31" t="s">
        <v>39</v>
      </c>
      <c r="E96" s="104">
        <v>53</v>
      </c>
      <c r="F96" s="32">
        <v>0</v>
      </c>
      <c r="G96" s="32">
        <v>0</v>
      </c>
      <c r="H96" s="32">
        <v>0</v>
      </c>
      <c r="I96" s="26">
        <v>0</v>
      </c>
      <c r="J96" s="90">
        <f t="shared" si="2"/>
        <v>0</v>
      </c>
      <c r="K96" s="35"/>
    </row>
    <row r="97" spans="2:11" s="1" customFormat="1" x14ac:dyDescent="0.25">
      <c r="B97" s="31"/>
      <c r="C97" s="56">
        <v>32111</v>
      </c>
      <c r="D97" s="31" t="s">
        <v>39</v>
      </c>
      <c r="E97" s="104">
        <v>42034</v>
      </c>
      <c r="F97" s="32">
        <v>151.52000000000001</v>
      </c>
      <c r="G97" s="32">
        <v>0</v>
      </c>
      <c r="H97" s="32">
        <v>0</v>
      </c>
      <c r="I97" s="26">
        <v>0</v>
      </c>
      <c r="J97" s="90">
        <f t="shared" si="2"/>
        <v>0</v>
      </c>
      <c r="K97" s="35"/>
    </row>
    <row r="98" spans="2:11" s="1" customFormat="1" x14ac:dyDescent="0.25">
      <c r="B98" s="31"/>
      <c r="C98" s="56">
        <v>32131</v>
      </c>
      <c r="D98" s="31" t="s">
        <v>40</v>
      </c>
      <c r="E98" s="104">
        <v>31</v>
      </c>
      <c r="F98" s="32">
        <v>84</v>
      </c>
      <c r="G98" s="32">
        <v>0</v>
      </c>
      <c r="H98" s="32">
        <v>0</v>
      </c>
      <c r="I98" s="26">
        <v>0</v>
      </c>
      <c r="J98" s="90">
        <f t="shared" si="2"/>
        <v>0</v>
      </c>
      <c r="K98" s="35"/>
    </row>
    <row r="99" spans="2:11" s="1" customFormat="1" x14ac:dyDescent="0.25">
      <c r="B99" s="31"/>
      <c r="C99" s="56">
        <v>3221</v>
      </c>
      <c r="D99" s="31" t="s">
        <v>112</v>
      </c>
      <c r="E99" s="104">
        <v>31</v>
      </c>
      <c r="F99" s="32">
        <v>0</v>
      </c>
      <c r="G99" s="32">
        <v>500</v>
      </c>
      <c r="H99" s="32">
        <v>0</v>
      </c>
      <c r="I99" s="26">
        <f t="shared" si="1"/>
        <v>0</v>
      </c>
      <c r="J99" s="90">
        <f t="shared" si="2"/>
        <v>0</v>
      </c>
      <c r="K99" s="35"/>
    </row>
    <row r="100" spans="2:11" s="1" customFormat="1" x14ac:dyDescent="0.25">
      <c r="B100" s="31"/>
      <c r="C100" s="56">
        <v>3221</v>
      </c>
      <c r="D100" s="31" t="s">
        <v>71</v>
      </c>
      <c r="E100" s="104">
        <v>53</v>
      </c>
      <c r="F100" s="32">
        <v>55.26</v>
      </c>
      <c r="G100" s="32">
        <v>1000</v>
      </c>
      <c r="H100" s="32">
        <v>0</v>
      </c>
      <c r="I100" s="26">
        <f t="shared" si="1"/>
        <v>0</v>
      </c>
      <c r="J100" s="90">
        <f t="shared" si="2"/>
        <v>0</v>
      </c>
      <c r="K100" s="35"/>
    </row>
    <row r="101" spans="2:11" s="1" customFormat="1" x14ac:dyDescent="0.25">
      <c r="B101" s="31"/>
      <c r="C101" s="56">
        <v>32211</v>
      </c>
      <c r="D101" s="31" t="s">
        <v>71</v>
      </c>
      <c r="E101" s="104">
        <v>5103</v>
      </c>
      <c r="F101" s="32">
        <v>0</v>
      </c>
      <c r="G101" s="32">
        <v>1041.01</v>
      </c>
      <c r="H101" s="32">
        <v>0</v>
      </c>
      <c r="I101" s="26">
        <v>0</v>
      </c>
      <c r="J101" s="90">
        <f t="shared" si="2"/>
        <v>0</v>
      </c>
      <c r="K101" s="35"/>
    </row>
    <row r="102" spans="2:11" s="1" customFormat="1" x14ac:dyDescent="0.25">
      <c r="B102" s="31"/>
      <c r="C102" s="56">
        <v>3221</v>
      </c>
      <c r="D102" s="31" t="s">
        <v>71</v>
      </c>
      <c r="E102" s="104">
        <v>42034</v>
      </c>
      <c r="F102" s="32">
        <v>208.37</v>
      </c>
      <c r="G102" s="32">
        <v>0</v>
      </c>
      <c r="H102" s="32">
        <v>0</v>
      </c>
      <c r="I102" s="26">
        <f t="shared" ref="I102:I170" si="14">IFERROR((H102/F102)*100,0)</f>
        <v>0</v>
      </c>
      <c r="J102" s="90">
        <f t="shared" ref="J102:J157" si="15">IFERROR(H102/G102*100,0)</f>
        <v>0</v>
      </c>
      <c r="K102" s="35"/>
    </row>
    <row r="103" spans="2:11" s="1" customFormat="1" x14ac:dyDescent="0.25">
      <c r="B103" s="3">
        <v>256</v>
      </c>
      <c r="C103" s="57">
        <v>3222</v>
      </c>
      <c r="D103" s="3" t="s">
        <v>43</v>
      </c>
      <c r="E103" s="104">
        <v>42034</v>
      </c>
      <c r="F103" s="9">
        <v>1732.12</v>
      </c>
      <c r="G103" s="91">
        <v>800</v>
      </c>
      <c r="H103" s="9">
        <f>H104</f>
        <v>0</v>
      </c>
      <c r="I103" s="26">
        <f t="shared" si="14"/>
        <v>0</v>
      </c>
      <c r="J103" s="152">
        <f t="shared" si="15"/>
        <v>0</v>
      </c>
    </row>
    <row r="104" spans="2:11" s="1" customFormat="1" x14ac:dyDescent="0.25">
      <c r="B104" s="3"/>
      <c r="C104" s="57">
        <v>32221</v>
      </c>
      <c r="D104" s="3" t="s">
        <v>43</v>
      </c>
      <c r="E104" s="104">
        <v>53</v>
      </c>
      <c r="F104" s="32">
        <v>0</v>
      </c>
      <c r="G104" s="91">
        <v>0</v>
      </c>
      <c r="H104" s="32">
        <v>0</v>
      </c>
      <c r="I104" s="26">
        <f t="shared" si="14"/>
        <v>0</v>
      </c>
      <c r="J104" s="90">
        <f t="shared" si="15"/>
        <v>0</v>
      </c>
    </row>
    <row r="105" spans="2:11" s="1" customFormat="1" x14ac:dyDescent="0.25">
      <c r="B105" s="3"/>
      <c r="C105" s="57">
        <v>32221</v>
      </c>
      <c r="D105" s="3" t="s">
        <v>43</v>
      </c>
      <c r="E105" s="104"/>
      <c r="F105" s="32">
        <v>0</v>
      </c>
      <c r="G105" s="91">
        <v>0</v>
      </c>
      <c r="H105" s="32">
        <v>0</v>
      </c>
      <c r="I105" s="26">
        <f t="shared" si="14"/>
        <v>0</v>
      </c>
      <c r="J105" s="90">
        <f t="shared" si="15"/>
        <v>0</v>
      </c>
    </row>
    <row r="106" spans="2:11" s="1" customFormat="1" x14ac:dyDescent="0.25">
      <c r="B106" s="3">
        <v>25602</v>
      </c>
      <c r="C106" s="57">
        <v>32221</v>
      </c>
      <c r="D106" s="3" t="s">
        <v>43</v>
      </c>
      <c r="E106" s="104"/>
      <c r="F106" s="9">
        <f>F107</f>
        <v>0</v>
      </c>
      <c r="G106" s="20">
        <v>800</v>
      </c>
      <c r="H106" s="32">
        <v>0</v>
      </c>
      <c r="I106" s="26">
        <f t="shared" si="14"/>
        <v>0</v>
      </c>
      <c r="J106" s="90">
        <f t="shared" si="15"/>
        <v>0</v>
      </c>
    </row>
    <row r="107" spans="2:11" s="19" customFormat="1" x14ac:dyDescent="0.25">
      <c r="B107" s="18">
        <v>25602</v>
      </c>
      <c r="C107" s="58">
        <v>32221</v>
      </c>
      <c r="D107" s="18" t="s">
        <v>43</v>
      </c>
      <c r="E107" s="108">
        <v>53</v>
      </c>
      <c r="F107" s="32">
        <v>0</v>
      </c>
      <c r="G107" s="20">
        <v>800</v>
      </c>
      <c r="H107" s="32">
        <v>0</v>
      </c>
      <c r="I107" s="26">
        <f t="shared" si="14"/>
        <v>0</v>
      </c>
      <c r="J107" s="90">
        <f t="shared" si="15"/>
        <v>0</v>
      </c>
    </row>
    <row r="108" spans="2:11" s="19" customFormat="1" x14ac:dyDescent="0.25">
      <c r="B108" s="18"/>
      <c r="C108" s="58">
        <v>32221</v>
      </c>
      <c r="D108" s="18" t="s">
        <v>43</v>
      </c>
      <c r="E108" s="108"/>
      <c r="F108" s="32">
        <v>0</v>
      </c>
      <c r="G108" s="20">
        <v>0</v>
      </c>
      <c r="H108" s="32">
        <v>0</v>
      </c>
      <c r="I108" s="26">
        <f t="shared" si="14"/>
        <v>0</v>
      </c>
      <c r="J108" s="90">
        <f t="shared" si="15"/>
        <v>0</v>
      </c>
    </row>
    <row r="109" spans="2:11" s="153" customFormat="1" x14ac:dyDescent="0.25">
      <c r="B109" s="150">
        <v>257</v>
      </c>
      <c r="C109" s="149">
        <v>32241</v>
      </c>
      <c r="D109" s="150" t="s">
        <v>95</v>
      </c>
      <c r="E109" s="149"/>
      <c r="F109" s="9">
        <f>SUM(F110:F111)</f>
        <v>130.97999999999999</v>
      </c>
      <c r="G109" s="9">
        <f>SUM(G110:G111)</f>
        <v>1200</v>
      </c>
      <c r="H109" s="9">
        <f>SUM(H110:H111)</f>
        <v>0</v>
      </c>
      <c r="I109" s="26">
        <f t="shared" si="14"/>
        <v>0</v>
      </c>
      <c r="J109" s="152">
        <f t="shared" si="15"/>
        <v>0</v>
      </c>
    </row>
    <row r="110" spans="2:11" s="19" customFormat="1" x14ac:dyDescent="0.25">
      <c r="B110" s="18">
        <v>2571</v>
      </c>
      <c r="C110" s="58">
        <v>32241</v>
      </c>
      <c r="D110" s="18" t="s">
        <v>95</v>
      </c>
      <c r="E110" s="108">
        <v>53</v>
      </c>
      <c r="F110" s="32">
        <v>0</v>
      </c>
      <c r="G110" s="20">
        <v>800</v>
      </c>
      <c r="H110" s="32">
        <v>0</v>
      </c>
      <c r="I110" s="26">
        <f t="shared" si="14"/>
        <v>0</v>
      </c>
      <c r="J110" s="90">
        <f t="shared" si="15"/>
        <v>0</v>
      </c>
    </row>
    <row r="111" spans="2:11" s="19" customFormat="1" x14ac:dyDescent="0.25">
      <c r="B111" s="18">
        <v>2572</v>
      </c>
      <c r="C111" s="58">
        <v>32241</v>
      </c>
      <c r="D111" s="18" t="s">
        <v>95</v>
      </c>
      <c r="E111" s="108">
        <v>31</v>
      </c>
      <c r="F111" s="32">
        <v>130.97999999999999</v>
      </c>
      <c r="G111" s="20">
        <v>400</v>
      </c>
      <c r="H111" s="32">
        <v>0</v>
      </c>
      <c r="I111" s="26">
        <f t="shared" si="14"/>
        <v>0</v>
      </c>
      <c r="J111" s="90">
        <f t="shared" si="15"/>
        <v>0</v>
      </c>
    </row>
    <row r="112" spans="2:11" s="1" customFormat="1" x14ac:dyDescent="0.25">
      <c r="B112" s="3"/>
      <c r="C112" s="57">
        <v>3225</v>
      </c>
      <c r="D112" s="3" t="s">
        <v>72</v>
      </c>
      <c r="E112" s="104"/>
      <c r="F112" s="32">
        <v>0</v>
      </c>
      <c r="G112" s="91">
        <v>0</v>
      </c>
      <c r="H112" s="32">
        <v>0</v>
      </c>
      <c r="I112" s="26">
        <f t="shared" si="14"/>
        <v>0</v>
      </c>
      <c r="J112" s="90">
        <f t="shared" si="15"/>
        <v>0</v>
      </c>
    </row>
    <row r="113" spans="2:11" s="1" customFormat="1" x14ac:dyDescent="0.25">
      <c r="B113" s="3"/>
      <c r="C113" s="57">
        <v>32251</v>
      </c>
      <c r="D113" s="3" t="s">
        <v>72</v>
      </c>
      <c r="E113" s="104">
        <v>31</v>
      </c>
      <c r="F113" s="32">
        <v>0</v>
      </c>
      <c r="G113" s="91">
        <v>0</v>
      </c>
      <c r="H113" s="32">
        <v>0</v>
      </c>
      <c r="I113" s="26">
        <f t="shared" si="14"/>
        <v>0</v>
      </c>
      <c r="J113" s="90">
        <f t="shared" si="15"/>
        <v>0</v>
      </c>
    </row>
    <row r="114" spans="2:11" s="19" customFormat="1" x14ac:dyDescent="0.25">
      <c r="B114" s="21"/>
      <c r="C114" s="59">
        <v>32251</v>
      </c>
      <c r="D114" s="18" t="s">
        <v>72</v>
      </c>
      <c r="E114" s="109">
        <v>42034</v>
      </c>
      <c r="F114" s="32">
        <v>0</v>
      </c>
      <c r="G114" s="22">
        <v>0</v>
      </c>
      <c r="H114" s="32">
        <v>0</v>
      </c>
      <c r="I114" s="26">
        <f t="shared" si="14"/>
        <v>0</v>
      </c>
      <c r="J114" s="90">
        <f t="shared" si="15"/>
        <v>0</v>
      </c>
    </row>
    <row r="115" spans="2:11" s="19" customFormat="1" x14ac:dyDescent="0.25">
      <c r="B115" s="21"/>
      <c r="C115" s="59">
        <v>32251</v>
      </c>
      <c r="D115" s="18" t="s">
        <v>72</v>
      </c>
      <c r="E115" s="108">
        <v>5103</v>
      </c>
      <c r="F115" s="32">
        <v>0</v>
      </c>
      <c r="G115" s="20">
        <v>0</v>
      </c>
      <c r="H115" s="32">
        <v>0</v>
      </c>
      <c r="I115" s="26">
        <f t="shared" si="14"/>
        <v>0</v>
      </c>
      <c r="J115" s="90">
        <f t="shared" si="15"/>
        <v>0</v>
      </c>
    </row>
    <row r="116" spans="2:11" s="19" customFormat="1" x14ac:dyDescent="0.25">
      <c r="B116" s="21">
        <v>26001</v>
      </c>
      <c r="C116" s="59">
        <v>3232</v>
      </c>
      <c r="D116" s="18" t="s">
        <v>96</v>
      </c>
      <c r="E116" s="108">
        <v>31</v>
      </c>
      <c r="F116" s="32">
        <v>250</v>
      </c>
      <c r="G116" s="20">
        <v>500</v>
      </c>
      <c r="H116" s="32">
        <v>0</v>
      </c>
      <c r="I116" s="26">
        <f t="shared" si="14"/>
        <v>0</v>
      </c>
      <c r="J116" s="90">
        <f t="shared" si="15"/>
        <v>0</v>
      </c>
    </row>
    <row r="117" spans="2:11" s="1" customFormat="1" x14ac:dyDescent="0.25">
      <c r="B117" s="21">
        <v>26002</v>
      </c>
      <c r="C117" s="59">
        <v>3232</v>
      </c>
      <c r="D117" s="18" t="s">
        <v>96</v>
      </c>
      <c r="E117" s="104">
        <v>53</v>
      </c>
      <c r="F117" s="32">
        <v>0</v>
      </c>
      <c r="G117" s="32">
        <v>800</v>
      </c>
      <c r="H117" s="32">
        <v>0</v>
      </c>
      <c r="I117" s="26">
        <f t="shared" si="14"/>
        <v>0</v>
      </c>
      <c r="J117" s="90">
        <f t="shared" si="15"/>
        <v>0</v>
      </c>
      <c r="K117" s="35"/>
    </row>
    <row r="118" spans="2:11" s="1" customFormat="1" x14ac:dyDescent="0.25">
      <c r="B118" s="38">
        <v>263</v>
      </c>
      <c r="C118" s="57">
        <v>2335</v>
      </c>
      <c r="D118" s="3" t="s">
        <v>52</v>
      </c>
      <c r="E118" s="57"/>
      <c r="F118" s="9">
        <f>SUM(F119,F120)</f>
        <v>745</v>
      </c>
      <c r="G118" s="9">
        <f>SUM(G119:G120)</f>
        <v>500</v>
      </c>
      <c r="H118" s="9">
        <f>SUM(H119:H120)</f>
        <v>0</v>
      </c>
      <c r="I118" s="26">
        <f t="shared" si="14"/>
        <v>0</v>
      </c>
      <c r="J118" s="152">
        <f t="shared" si="15"/>
        <v>0</v>
      </c>
    </row>
    <row r="119" spans="2:11" s="1" customFormat="1" x14ac:dyDescent="0.25">
      <c r="B119" s="21">
        <v>2633</v>
      </c>
      <c r="C119" s="56">
        <v>32359</v>
      </c>
      <c r="D119" s="31" t="s">
        <v>52</v>
      </c>
      <c r="E119" s="104">
        <v>53</v>
      </c>
      <c r="F119" s="32">
        <v>205</v>
      </c>
      <c r="G119" s="32">
        <v>500</v>
      </c>
      <c r="H119" s="32">
        <v>0</v>
      </c>
      <c r="I119" s="26">
        <f t="shared" si="14"/>
        <v>0</v>
      </c>
      <c r="J119" s="90">
        <f t="shared" si="15"/>
        <v>0</v>
      </c>
      <c r="K119" s="35"/>
    </row>
    <row r="120" spans="2:11" s="1" customFormat="1" x14ac:dyDescent="0.25">
      <c r="B120" s="21">
        <v>2655</v>
      </c>
      <c r="C120" s="56">
        <v>32359</v>
      </c>
      <c r="D120" s="31" t="s">
        <v>52</v>
      </c>
      <c r="E120" s="104">
        <v>42034</v>
      </c>
      <c r="F120" s="32">
        <v>540</v>
      </c>
      <c r="G120" s="32">
        <v>0</v>
      </c>
      <c r="H120" s="32">
        <v>0</v>
      </c>
      <c r="I120" s="26">
        <f t="shared" si="14"/>
        <v>0</v>
      </c>
      <c r="J120" s="90">
        <f t="shared" si="15"/>
        <v>0</v>
      </c>
      <c r="K120" s="35"/>
    </row>
    <row r="121" spans="2:11" s="35" customFormat="1" x14ac:dyDescent="0.25">
      <c r="B121" s="38">
        <v>265</v>
      </c>
      <c r="C121" s="57">
        <v>32372</v>
      </c>
      <c r="D121" s="3" t="s">
        <v>91</v>
      </c>
      <c r="E121" s="57"/>
      <c r="F121" s="9"/>
      <c r="G121" s="9">
        <f>G122</f>
        <v>0</v>
      </c>
      <c r="H121" s="9">
        <f>H122</f>
        <v>173.64</v>
      </c>
      <c r="I121" s="26">
        <f t="shared" si="14"/>
        <v>0</v>
      </c>
      <c r="J121" s="90">
        <f t="shared" si="15"/>
        <v>0</v>
      </c>
    </row>
    <row r="122" spans="2:11" s="1" customFormat="1" x14ac:dyDescent="0.25">
      <c r="B122" s="21">
        <v>26508</v>
      </c>
      <c r="C122" s="56">
        <v>32379</v>
      </c>
      <c r="D122" s="31" t="s">
        <v>91</v>
      </c>
      <c r="E122" s="104">
        <v>42034</v>
      </c>
      <c r="F122" s="32">
        <v>0</v>
      </c>
      <c r="G122" s="32">
        <v>0</v>
      </c>
      <c r="H122" s="32">
        <v>173.64</v>
      </c>
      <c r="I122" s="26">
        <f t="shared" si="14"/>
        <v>0</v>
      </c>
      <c r="J122" s="90">
        <f t="shared" si="15"/>
        <v>0</v>
      </c>
      <c r="K122" s="35"/>
    </row>
    <row r="123" spans="2:11" s="1" customFormat="1" x14ac:dyDescent="0.25">
      <c r="B123" s="38">
        <v>266</v>
      </c>
      <c r="C123" s="57">
        <v>32389</v>
      </c>
      <c r="D123" s="3" t="s">
        <v>54</v>
      </c>
      <c r="E123" s="57"/>
      <c r="F123" s="9">
        <f>F124</f>
        <v>87.99</v>
      </c>
      <c r="G123" s="9">
        <v>500</v>
      </c>
      <c r="H123" s="9">
        <f>H124</f>
        <v>0</v>
      </c>
      <c r="I123" s="26">
        <f t="shared" si="14"/>
        <v>0</v>
      </c>
      <c r="J123" s="152">
        <f t="shared" si="15"/>
        <v>0</v>
      </c>
    </row>
    <row r="124" spans="2:11" s="1" customFormat="1" x14ac:dyDescent="0.25">
      <c r="B124" s="21">
        <v>26606</v>
      </c>
      <c r="C124" s="56">
        <v>32389</v>
      </c>
      <c r="D124" s="31" t="s">
        <v>54</v>
      </c>
      <c r="E124" s="104">
        <v>53</v>
      </c>
      <c r="F124" s="32">
        <v>87.99</v>
      </c>
      <c r="G124" s="32">
        <v>500</v>
      </c>
      <c r="H124" s="32">
        <v>0</v>
      </c>
      <c r="I124" s="26">
        <f t="shared" si="14"/>
        <v>0</v>
      </c>
      <c r="J124" s="90">
        <f t="shared" si="15"/>
        <v>0</v>
      </c>
      <c r="K124" s="35"/>
    </row>
    <row r="125" spans="2:11" s="1" customFormat="1" x14ac:dyDescent="0.25">
      <c r="B125" s="38">
        <v>268</v>
      </c>
      <c r="C125" s="57">
        <v>32399</v>
      </c>
      <c r="D125" s="3" t="s">
        <v>55</v>
      </c>
      <c r="E125" s="57"/>
      <c r="F125" s="9">
        <f>F127</f>
        <v>0</v>
      </c>
      <c r="G125" s="9">
        <f>SUM(G126:G127)</f>
        <v>583.86</v>
      </c>
      <c r="H125" s="9">
        <f>SUM(H126:H127)</f>
        <v>0</v>
      </c>
      <c r="I125" s="26">
        <f t="shared" si="14"/>
        <v>0</v>
      </c>
      <c r="J125" s="90">
        <f t="shared" si="15"/>
        <v>0</v>
      </c>
      <c r="K125" s="35"/>
    </row>
    <row r="126" spans="2:11" s="1" customFormat="1" x14ac:dyDescent="0.25">
      <c r="B126" s="21">
        <v>2684</v>
      </c>
      <c r="C126" s="56">
        <v>32399</v>
      </c>
      <c r="D126" s="31" t="s">
        <v>55</v>
      </c>
      <c r="E126" s="104">
        <v>42034</v>
      </c>
      <c r="F126" s="32">
        <v>0</v>
      </c>
      <c r="G126" s="32">
        <v>583.86</v>
      </c>
      <c r="H126" s="32">
        <v>0</v>
      </c>
      <c r="I126" s="26">
        <f t="shared" si="14"/>
        <v>0</v>
      </c>
      <c r="J126" s="90">
        <f t="shared" si="15"/>
        <v>0</v>
      </c>
      <c r="K126" s="35"/>
    </row>
    <row r="127" spans="2:11" s="1" customFormat="1" x14ac:dyDescent="0.25">
      <c r="B127" s="21"/>
      <c r="C127" s="56">
        <v>32399</v>
      </c>
      <c r="D127" s="31" t="s">
        <v>55</v>
      </c>
      <c r="E127" s="104">
        <v>53</v>
      </c>
      <c r="F127" s="32">
        <v>0</v>
      </c>
      <c r="G127" s="32">
        <v>0</v>
      </c>
      <c r="H127" s="32">
        <v>0</v>
      </c>
      <c r="I127" s="26">
        <f t="shared" si="14"/>
        <v>0</v>
      </c>
      <c r="J127" s="90">
        <f t="shared" si="15"/>
        <v>0</v>
      </c>
      <c r="K127" s="35"/>
    </row>
    <row r="128" spans="2:11" s="1" customFormat="1" x14ac:dyDescent="0.25">
      <c r="B128" s="21"/>
      <c r="C128" s="56">
        <v>3241</v>
      </c>
      <c r="D128" s="31" t="s">
        <v>73</v>
      </c>
      <c r="E128" s="104">
        <v>5103</v>
      </c>
      <c r="F128" s="32">
        <v>0</v>
      </c>
      <c r="G128" s="32">
        <v>0</v>
      </c>
      <c r="H128" s="32">
        <v>0</v>
      </c>
      <c r="I128" s="26">
        <f t="shared" si="14"/>
        <v>0</v>
      </c>
      <c r="J128" s="90">
        <f t="shared" si="15"/>
        <v>0</v>
      </c>
      <c r="K128" s="35"/>
    </row>
    <row r="129" spans="2:11" s="35" customFormat="1" x14ac:dyDescent="0.25">
      <c r="B129" s="21">
        <v>273</v>
      </c>
      <c r="C129" s="56">
        <v>3299</v>
      </c>
      <c r="D129" s="31" t="s">
        <v>74</v>
      </c>
      <c r="E129" s="57"/>
      <c r="F129" s="9">
        <f>SUM(F130:F134)</f>
        <v>5035.96</v>
      </c>
      <c r="G129" s="9">
        <f>SUM(G130:G132)</f>
        <v>3947.66</v>
      </c>
      <c r="H129" s="9">
        <f>SUM(H130:H134)</f>
        <v>3885.13</v>
      </c>
      <c r="I129" s="154">
        <f>H129/F129*100</f>
        <v>77.147753357850348</v>
      </c>
      <c r="J129" s="155">
        <f t="shared" si="15"/>
        <v>98.416023669718271</v>
      </c>
    </row>
    <row r="130" spans="2:11" s="19" customFormat="1" x14ac:dyDescent="0.25">
      <c r="B130" s="21">
        <v>2735</v>
      </c>
      <c r="C130" s="58">
        <v>32999</v>
      </c>
      <c r="D130" s="18" t="s">
        <v>74</v>
      </c>
      <c r="E130" s="104">
        <v>53</v>
      </c>
      <c r="F130" s="32">
        <v>1221.42</v>
      </c>
      <c r="G130" s="20">
        <v>772.53</v>
      </c>
      <c r="H130" s="32">
        <v>770</v>
      </c>
      <c r="I130" s="26">
        <f t="shared" si="14"/>
        <v>63.041378068150181</v>
      </c>
      <c r="J130" s="90">
        <f t="shared" si="15"/>
        <v>99.672504627652003</v>
      </c>
    </row>
    <row r="131" spans="2:11" s="19" customFormat="1" x14ac:dyDescent="0.25">
      <c r="B131" s="21">
        <v>2736</v>
      </c>
      <c r="C131" s="58">
        <v>32999</v>
      </c>
      <c r="D131" s="18" t="s">
        <v>74</v>
      </c>
      <c r="E131" s="104">
        <v>42034</v>
      </c>
      <c r="F131" s="32">
        <v>3814.54</v>
      </c>
      <c r="G131" s="20">
        <v>3175.13</v>
      </c>
      <c r="H131" s="32">
        <v>3115.13</v>
      </c>
      <c r="I131" s="26">
        <f t="shared" si="14"/>
        <v>81.664630597660533</v>
      </c>
      <c r="J131" s="90">
        <f t="shared" si="15"/>
        <v>98.110313593459168</v>
      </c>
    </row>
    <row r="132" spans="2:11" s="19" customFormat="1" x14ac:dyDescent="0.25">
      <c r="B132" s="21"/>
      <c r="C132" s="58">
        <v>32999</v>
      </c>
      <c r="D132" s="18" t="s">
        <v>74</v>
      </c>
      <c r="E132" s="104">
        <v>53</v>
      </c>
      <c r="F132" s="32">
        <v>0</v>
      </c>
      <c r="G132" s="20">
        <v>0</v>
      </c>
      <c r="H132" s="32">
        <v>0</v>
      </c>
      <c r="I132" s="26">
        <f t="shared" si="14"/>
        <v>0</v>
      </c>
      <c r="J132" s="90">
        <f t="shared" si="15"/>
        <v>0</v>
      </c>
    </row>
    <row r="133" spans="2:11" s="19" customFormat="1" x14ac:dyDescent="0.25">
      <c r="B133" s="21"/>
      <c r="C133" s="58">
        <v>32999</v>
      </c>
      <c r="D133" s="18" t="s">
        <v>74</v>
      </c>
      <c r="E133" s="104">
        <v>5103</v>
      </c>
      <c r="F133" s="32">
        <v>0</v>
      </c>
      <c r="G133" s="20">
        <v>0</v>
      </c>
      <c r="H133" s="32">
        <v>0</v>
      </c>
      <c r="I133" s="26">
        <f t="shared" si="14"/>
        <v>0</v>
      </c>
      <c r="J133" s="90">
        <f t="shared" si="15"/>
        <v>0</v>
      </c>
    </row>
    <row r="134" spans="2:11" s="19" customFormat="1" x14ac:dyDescent="0.25">
      <c r="B134" s="21"/>
      <c r="C134" s="58">
        <v>32999</v>
      </c>
      <c r="D134" s="18" t="s">
        <v>74</v>
      </c>
      <c r="E134" s="104">
        <v>42034</v>
      </c>
      <c r="F134" s="32">
        <v>0</v>
      </c>
      <c r="G134" s="20">
        <v>0</v>
      </c>
      <c r="H134" s="32">
        <v>0</v>
      </c>
      <c r="I134" s="26">
        <f t="shared" si="14"/>
        <v>0</v>
      </c>
      <c r="J134" s="90">
        <f t="shared" si="15"/>
        <v>0</v>
      </c>
    </row>
    <row r="135" spans="2:11" s="153" customFormat="1" x14ac:dyDescent="0.25">
      <c r="B135" s="38">
        <v>276</v>
      </c>
      <c r="C135" s="149">
        <v>3722</v>
      </c>
      <c r="D135" s="150" t="s">
        <v>107</v>
      </c>
      <c r="E135" s="57"/>
      <c r="F135" s="9">
        <f>F136</f>
        <v>0</v>
      </c>
      <c r="G135" s="151">
        <f>G136</f>
        <v>36000</v>
      </c>
      <c r="H135" s="9">
        <f>H136</f>
        <v>0</v>
      </c>
      <c r="I135" s="26">
        <f t="shared" si="14"/>
        <v>0</v>
      </c>
      <c r="J135" s="152">
        <f t="shared" si="15"/>
        <v>0</v>
      </c>
    </row>
    <row r="136" spans="2:11" s="19" customFormat="1" x14ac:dyDescent="0.25">
      <c r="B136" s="21">
        <v>2761</v>
      </c>
      <c r="C136" s="58">
        <v>37229</v>
      </c>
      <c r="D136" s="18" t="s">
        <v>107</v>
      </c>
      <c r="E136" s="104">
        <v>53</v>
      </c>
      <c r="F136" s="32">
        <v>0</v>
      </c>
      <c r="G136" s="20">
        <v>36000</v>
      </c>
      <c r="H136" s="32">
        <v>0</v>
      </c>
      <c r="I136" s="26">
        <f t="shared" si="14"/>
        <v>0</v>
      </c>
      <c r="J136" s="90">
        <f t="shared" si="15"/>
        <v>0</v>
      </c>
    </row>
    <row r="137" spans="2:11" s="1" customFormat="1" x14ac:dyDescent="0.25">
      <c r="B137" s="39"/>
      <c r="C137" s="57">
        <v>4221</v>
      </c>
      <c r="D137" s="3" t="s">
        <v>75</v>
      </c>
      <c r="E137" s="57"/>
      <c r="F137" s="9">
        <v>0</v>
      </c>
      <c r="G137" s="9">
        <v>0</v>
      </c>
      <c r="H137" s="9">
        <f>SUM(H138:H140)</f>
        <v>0</v>
      </c>
      <c r="I137" s="26">
        <f t="shared" si="14"/>
        <v>0</v>
      </c>
      <c r="J137" s="152">
        <f t="shared" si="15"/>
        <v>0</v>
      </c>
    </row>
    <row r="138" spans="2:11" s="1" customFormat="1" x14ac:dyDescent="0.25">
      <c r="B138" s="34"/>
      <c r="C138" s="56">
        <v>42219</v>
      </c>
      <c r="D138" s="31" t="s">
        <v>75</v>
      </c>
      <c r="E138" s="104">
        <v>31</v>
      </c>
      <c r="F138" s="32">
        <v>0</v>
      </c>
      <c r="G138" s="32">
        <v>0</v>
      </c>
      <c r="H138" s="32">
        <v>0</v>
      </c>
      <c r="I138" s="26">
        <f t="shared" si="14"/>
        <v>0</v>
      </c>
      <c r="J138" s="90">
        <f t="shared" si="15"/>
        <v>0</v>
      </c>
      <c r="K138" s="35"/>
    </row>
    <row r="139" spans="2:11" s="19" customFormat="1" x14ac:dyDescent="0.25">
      <c r="B139" s="21"/>
      <c r="C139" s="58">
        <v>42219</v>
      </c>
      <c r="D139" s="18" t="s">
        <v>75</v>
      </c>
      <c r="E139" s="108">
        <v>42034</v>
      </c>
      <c r="F139" s="32">
        <v>0</v>
      </c>
      <c r="G139" s="20">
        <v>0</v>
      </c>
      <c r="H139" s="32">
        <v>0</v>
      </c>
      <c r="I139" s="26">
        <f t="shared" si="14"/>
        <v>0</v>
      </c>
      <c r="J139" s="90">
        <f t="shared" si="15"/>
        <v>0</v>
      </c>
    </row>
    <row r="140" spans="2:11" s="19" customFormat="1" x14ac:dyDescent="0.25">
      <c r="B140" s="21"/>
      <c r="C140" s="58">
        <v>42219</v>
      </c>
      <c r="D140" s="18" t="s">
        <v>75</v>
      </c>
      <c r="E140" s="108">
        <v>61</v>
      </c>
      <c r="F140" s="32">
        <v>0</v>
      </c>
      <c r="G140" s="20">
        <v>0</v>
      </c>
      <c r="H140" s="32">
        <v>0</v>
      </c>
      <c r="I140" s="26">
        <f t="shared" si="14"/>
        <v>0</v>
      </c>
      <c r="J140" s="90">
        <f t="shared" si="15"/>
        <v>0</v>
      </c>
    </row>
    <row r="141" spans="2:11" s="153" customFormat="1" x14ac:dyDescent="0.25">
      <c r="B141" s="38"/>
      <c r="C141" s="149">
        <v>42271</v>
      </c>
      <c r="D141" s="150" t="s">
        <v>113</v>
      </c>
      <c r="E141" s="149"/>
      <c r="F141" s="9">
        <f>SUM(F142,F143)</f>
        <v>603.89</v>
      </c>
      <c r="G141" s="151">
        <f>G142</f>
        <v>0</v>
      </c>
      <c r="H141" s="9">
        <f>SUM(H142:H143)</f>
        <v>0</v>
      </c>
      <c r="I141" s="26">
        <f t="shared" si="14"/>
        <v>0</v>
      </c>
      <c r="J141" s="152">
        <f t="shared" si="15"/>
        <v>0</v>
      </c>
    </row>
    <row r="142" spans="2:11" s="19" customFormat="1" x14ac:dyDescent="0.25">
      <c r="B142" s="21"/>
      <c r="C142" s="58">
        <v>42271</v>
      </c>
      <c r="D142" s="18" t="s">
        <v>113</v>
      </c>
      <c r="E142" s="108">
        <v>31</v>
      </c>
      <c r="F142" s="32">
        <v>603.89</v>
      </c>
      <c r="G142" s="20">
        <v>0</v>
      </c>
      <c r="H142" s="32">
        <v>0</v>
      </c>
      <c r="I142" s="26">
        <f t="shared" si="14"/>
        <v>0</v>
      </c>
      <c r="J142" s="90">
        <f t="shared" si="15"/>
        <v>0</v>
      </c>
    </row>
    <row r="143" spans="2:11" s="19" customFormat="1" x14ac:dyDescent="0.25">
      <c r="B143" s="21"/>
      <c r="C143" s="58">
        <v>42271</v>
      </c>
      <c r="D143" s="18" t="s">
        <v>113</v>
      </c>
      <c r="E143" s="108">
        <v>5103</v>
      </c>
      <c r="F143" s="32">
        <v>0</v>
      </c>
      <c r="G143" s="20">
        <v>0</v>
      </c>
      <c r="H143" s="32">
        <v>0</v>
      </c>
      <c r="I143" s="26">
        <f t="shared" si="14"/>
        <v>0</v>
      </c>
      <c r="J143" s="90">
        <f t="shared" si="15"/>
        <v>0</v>
      </c>
    </row>
    <row r="144" spans="2:11" s="1" customFormat="1" x14ac:dyDescent="0.25">
      <c r="B144" s="39">
        <v>285</v>
      </c>
      <c r="C144" s="57">
        <v>4241</v>
      </c>
      <c r="D144" s="3" t="s">
        <v>76</v>
      </c>
      <c r="E144" s="57"/>
      <c r="F144" s="9">
        <f>SUM(F145:F146)</f>
        <v>0</v>
      </c>
      <c r="G144" s="9">
        <f>SUM(G145:G146)</f>
        <v>800</v>
      </c>
      <c r="H144" s="9">
        <f>SUM(H145:H146)</f>
        <v>0</v>
      </c>
      <c r="I144" s="26">
        <f t="shared" si="14"/>
        <v>0</v>
      </c>
      <c r="J144" s="90">
        <f t="shared" si="15"/>
        <v>0</v>
      </c>
    </row>
    <row r="145" spans="2:10" s="19" customFormat="1" x14ac:dyDescent="0.25">
      <c r="B145" s="21">
        <v>2854</v>
      </c>
      <c r="C145" s="58">
        <v>42411</v>
      </c>
      <c r="D145" s="18" t="s">
        <v>76</v>
      </c>
      <c r="E145" s="108">
        <v>53</v>
      </c>
      <c r="F145" s="32">
        <v>0</v>
      </c>
      <c r="G145" s="20">
        <v>800</v>
      </c>
      <c r="H145" s="20">
        <v>0</v>
      </c>
      <c r="I145" s="26">
        <f t="shared" si="14"/>
        <v>0</v>
      </c>
      <c r="J145" s="90">
        <f t="shared" si="15"/>
        <v>0</v>
      </c>
    </row>
    <row r="146" spans="2:10" s="19" customFormat="1" x14ac:dyDescent="0.25">
      <c r="B146" s="21"/>
      <c r="C146" s="58">
        <v>42411</v>
      </c>
      <c r="D146" s="18" t="s">
        <v>76</v>
      </c>
      <c r="E146" s="108">
        <v>42034</v>
      </c>
      <c r="F146" s="32">
        <v>0</v>
      </c>
      <c r="G146" s="117">
        <v>0</v>
      </c>
      <c r="H146" s="117">
        <v>0</v>
      </c>
      <c r="I146" s="26">
        <f t="shared" si="14"/>
        <v>0</v>
      </c>
      <c r="J146" s="90">
        <f t="shared" si="15"/>
        <v>0</v>
      </c>
    </row>
    <row r="147" spans="2:10" s="1" customFormat="1" x14ac:dyDescent="0.25">
      <c r="B147" s="40">
        <v>318</v>
      </c>
      <c r="C147" s="57">
        <v>32224</v>
      </c>
      <c r="D147" s="3" t="s">
        <v>149</v>
      </c>
      <c r="E147" s="57"/>
      <c r="F147" s="9">
        <f>F148</f>
        <v>36168.51</v>
      </c>
      <c r="G147" s="151">
        <f>G148</f>
        <v>53229.26</v>
      </c>
      <c r="H147" s="151">
        <f>H148</f>
        <v>48067.83</v>
      </c>
      <c r="I147" s="26">
        <f t="shared" si="14"/>
        <v>132.89966880029061</v>
      </c>
      <c r="J147" s="152">
        <f t="shared" si="15"/>
        <v>90.303397041401666</v>
      </c>
    </row>
    <row r="148" spans="2:10" s="1" customFormat="1" x14ac:dyDescent="0.25">
      <c r="B148" s="23">
        <v>318</v>
      </c>
      <c r="C148" s="58">
        <v>32224</v>
      </c>
      <c r="D148" s="18" t="s">
        <v>134</v>
      </c>
      <c r="E148" s="108">
        <v>510391</v>
      </c>
      <c r="F148" s="32">
        <v>36168.51</v>
      </c>
      <c r="G148" s="20">
        <v>53229.26</v>
      </c>
      <c r="H148" s="20">
        <v>48067.83</v>
      </c>
      <c r="I148" s="26">
        <f t="shared" si="14"/>
        <v>132.89966880029061</v>
      </c>
      <c r="J148" s="90">
        <f t="shared" si="15"/>
        <v>90.303397041401666</v>
      </c>
    </row>
    <row r="149" spans="2:10" s="19" customFormat="1" x14ac:dyDescent="0.25">
      <c r="B149" s="23" t="s">
        <v>157</v>
      </c>
      <c r="C149" s="58">
        <v>37219</v>
      </c>
      <c r="D149" s="18" t="s">
        <v>158</v>
      </c>
      <c r="E149" s="108">
        <v>121</v>
      </c>
      <c r="F149" s="32">
        <v>0</v>
      </c>
      <c r="G149" s="20">
        <v>0</v>
      </c>
      <c r="H149" s="20">
        <v>0</v>
      </c>
      <c r="I149" s="26">
        <f t="shared" si="14"/>
        <v>0</v>
      </c>
      <c r="J149" s="90">
        <f t="shared" si="15"/>
        <v>0</v>
      </c>
    </row>
    <row r="150" spans="2:10" s="153" customFormat="1" x14ac:dyDescent="0.25">
      <c r="B150" s="171">
        <v>319</v>
      </c>
      <c r="C150" s="149">
        <v>38129</v>
      </c>
      <c r="D150" s="150" t="s">
        <v>150</v>
      </c>
      <c r="E150" s="149">
        <v>511903</v>
      </c>
      <c r="F150" s="9">
        <v>896.46</v>
      </c>
      <c r="G150" s="151">
        <v>895.5</v>
      </c>
      <c r="H150" s="151">
        <v>895.5</v>
      </c>
      <c r="I150" s="26">
        <f t="shared" si="14"/>
        <v>99.892912121009303</v>
      </c>
      <c r="J150" s="152">
        <f t="shared" si="15"/>
        <v>100</v>
      </c>
    </row>
    <row r="151" spans="2:10" s="19" customFormat="1" x14ac:dyDescent="0.25">
      <c r="B151" s="23"/>
      <c r="C151" s="58">
        <v>32363</v>
      </c>
      <c r="D151" s="18" t="s">
        <v>156</v>
      </c>
      <c r="E151" s="108">
        <v>42034</v>
      </c>
      <c r="F151" s="32">
        <v>0</v>
      </c>
      <c r="G151" s="20">
        <v>0</v>
      </c>
      <c r="H151" s="20">
        <v>0</v>
      </c>
      <c r="I151" s="37">
        <f t="shared" si="14"/>
        <v>0</v>
      </c>
      <c r="J151" s="90">
        <f t="shared" si="15"/>
        <v>0</v>
      </c>
    </row>
    <row r="152" spans="2:10" s="19" customFormat="1" x14ac:dyDescent="0.25">
      <c r="B152" s="23"/>
      <c r="C152" s="58">
        <v>32363</v>
      </c>
      <c r="D152" s="18" t="s">
        <v>156</v>
      </c>
      <c r="E152" s="108">
        <v>5103</v>
      </c>
      <c r="F152" s="32">
        <v>0</v>
      </c>
      <c r="G152" s="20">
        <v>0</v>
      </c>
      <c r="H152" s="20">
        <v>0</v>
      </c>
      <c r="I152" s="37">
        <f t="shared" si="14"/>
        <v>0</v>
      </c>
      <c r="J152" s="90">
        <f t="shared" si="15"/>
        <v>0</v>
      </c>
    </row>
    <row r="153" spans="2:10" s="80" customFormat="1" x14ac:dyDescent="0.25">
      <c r="B153" s="81"/>
      <c r="C153" s="82"/>
      <c r="E153" s="110"/>
      <c r="F153" s="73"/>
      <c r="G153" s="83"/>
      <c r="H153" s="83"/>
      <c r="I153" s="74"/>
      <c r="J153" s="96"/>
    </row>
    <row r="154" spans="2:10" s="19" customFormat="1" x14ac:dyDescent="0.25">
      <c r="B154" s="199" t="s">
        <v>67</v>
      </c>
      <c r="C154" s="200"/>
      <c r="D154" s="118" t="s">
        <v>109</v>
      </c>
      <c r="E154" s="119"/>
      <c r="F154" s="120">
        <f>F156</f>
        <v>5925.45</v>
      </c>
      <c r="G154" s="121">
        <f>G156</f>
        <v>21012.27</v>
      </c>
      <c r="H154" s="121">
        <f>H156</f>
        <v>10390.310000000001</v>
      </c>
      <c r="I154" s="16">
        <f t="shared" si="14"/>
        <v>175.35056409217867</v>
      </c>
      <c r="J154" s="95">
        <f t="shared" si="15"/>
        <v>49.448774454164166</v>
      </c>
    </row>
    <row r="155" spans="2:10" s="19" customFormat="1" x14ac:dyDescent="0.25">
      <c r="B155" s="199" t="s">
        <v>77</v>
      </c>
      <c r="C155" s="200"/>
      <c r="D155" s="122" t="s">
        <v>78</v>
      </c>
      <c r="E155" s="119"/>
      <c r="F155" s="120">
        <f>F156</f>
        <v>5925.45</v>
      </c>
      <c r="G155" s="121">
        <f>G156</f>
        <v>21012.27</v>
      </c>
      <c r="H155" s="121">
        <f>H156</f>
        <v>10390.310000000001</v>
      </c>
      <c r="I155" s="14">
        <f t="shared" si="14"/>
        <v>175.35056409217867</v>
      </c>
      <c r="J155" s="95">
        <f t="shared" si="15"/>
        <v>49.448774454164166</v>
      </c>
    </row>
    <row r="156" spans="2:10" s="19" customFormat="1" x14ac:dyDescent="0.25">
      <c r="B156" s="199" t="s">
        <v>114</v>
      </c>
      <c r="C156" s="200"/>
      <c r="D156" s="122" t="s">
        <v>108</v>
      </c>
      <c r="E156" s="119"/>
      <c r="F156" s="16">
        <f>SUM(F157:F163)</f>
        <v>5925.45</v>
      </c>
      <c r="G156" s="147">
        <f>SUM(G158:G163)</f>
        <v>21012.27</v>
      </c>
      <c r="H156" s="147">
        <f>SUM(H158:H163)</f>
        <v>10390.310000000001</v>
      </c>
      <c r="I156" s="14">
        <f t="shared" si="14"/>
        <v>175.35056409217867</v>
      </c>
      <c r="J156" s="95">
        <f t="shared" si="15"/>
        <v>49.448774454164166</v>
      </c>
    </row>
    <row r="157" spans="2:10" s="19" customFormat="1" x14ac:dyDescent="0.25">
      <c r="B157" s="24" t="s">
        <v>36</v>
      </c>
      <c r="C157" s="24" t="s">
        <v>37</v>
      </c>
      <c r="D157" s="13"/>
      <c r="E157" s="101"/>
      <c r="F157" s="14"/>
      <c r="G157" s="14"/>
      <c r="H157" s="14"/>
      <c r="I157" s="26">
        <f t="shared" si="14"/>
        <v>0</v>
      </c>
      <c r="J157" s="90">
        <f t="shared" si="15"/>
        <v>0</v>
      </c>
    </row>
    <row r="158" spans="2:10" s="19" customFormat="1" x14ac:dyDescent="0.25">
      <c r="B158" s="23">
        <v>2871</v>
      </c>
      <c r="C158" s="58">
        <v>32221</v>
      </c>
      <c r="D158" s="18" t="s">
        <v>43</v>
      </c>
      <c r="E158" s="108">
        <v>42034</v>
      </c>
      <c r="F158" s="32">
        <v>2493.52</v>
      </c>
      <c r="G158" s="20">
        <v>4512.2700000000004</v>
      </c>
      <c r="H158" s="20">
        <v>4509.22</v>
      </c>
      <c r="I158" s="37">
        <f>H158/F158*100</f>
        <v>180.83753088004107</v>
      </c>
      <c r="J158" s="90">
        <f t="shared" ref="J158:J163" si="16">IFERROR(H158/G158*100,0)</f>
        <v>99.932406527091672</v>
      </c>
    </row>
    <row r="159" spans="2:10" s="19" customFormat="1" x14ac:dyDescent="0.25">
      <c r="B159" s="23">
        <v>2872</v>
      </c>
      <c r="C159" s="58">
        <v>32221</v>
      </c>
      <c r="D159" s="18" t="s">
        <v>43</v>
      </c>
      <c r="E159" s="108">
        <v>41</v>
      </c>
      <c r="F159" s="32">
        <v>3431.93</v>
      </c>
      <c r="G159" s="20">
        <v>15000</v>
      </c>
      <c r="H159" s="20">
        <v>5431.09</v>
      </c>
      <c r="I159" s="37">
        <f t="shared" si="14"/>
        <v>158.25177086945249</v>
      </c>
      <c r="J159" s="90">
        <f t="shared" si="16"/>
        <v>36.207266666666662</v>
      </c>
    </row>
    <row r="160" spans="2:10" s="19" customFormat="1" x14ac:dyDescent="0.25">
      <c r="B160" s="23">
        <v>291</v>
      </c>
      <c r="C160" s="58">
        <v>3232</v>
      </c>
      <c r="D160" s="18" t="s">
        <v>129</v>
      </c>
      <c r="E160" s="108"/>
      <c r="F160" s="32"/>
      <c r="G160" s="20">
        <v>0</v>
      </c>
      <c r="H160" s="20">
        <v>0</v>
      </c>
      <c r="I160" s="37">
        <f t="shared" si="14"/>
        <v>0</v>
      </c>
      <c r="J160" s="90">
        <f t="shared" si="16"/>
        <v>0</v>
      </c>
    </row>
    <row r="161" spans="2:11" s="19" customFormat="1" x14ac:dyDescent="0.25">
      <c r="B161" s="23">
        <v>291</v>
      </c>
      <c r="C161" s="58">
        <v>3232</v>
      </c>
      <c r="D161" s="18" t="s">
        <v>129</v>
      </c>
      <c r="E161" s="108">
        <v>41</v>
      </c>
      <c r="F161" s="32">
        <v>0</v>
      </c>
      <c r="G161" s="20">
        <v>1500</v>
      </c>
      <c r="H161" s="20">
        <v>450</v>
      </c>
      <c r="I161" s="37">
        <f t="shared" si="14"/>
        <v>0</v>
      </c>
      <c r="J161" s="90">
        <f t="shared" si="16"/>
        <v>30</v>
      </c>
    </row>
    <row r="162" spans="2:11" s="19" customFormat="1" x14ac:dyDescent="0.25">
      <c r="B162" s="23">
        <v>292</v>
      </c>
      <c r="C162" s="58">
        <v>3235</v>
      </c>
      <c r="D162" s="18" t="s">
        <v>130</v>
      </c>
      <c r="E162" s="108"/>
      <c r="F162" s="32"/>
      <c r="G162" s="20">
        <v>0</v>
      </c>
      <c r="H162" s="20">
        <v>0</v>
      </c>
      <c r="I162" s="37">
        <f t="shared" si="14"/>
        <v>0</v>
      </c>
      <c r="J162" s="90">
        <f t="shared" si="16"/>
        <v>0</v>
      </c>
    </row>
    <row r="163" spans="2:11" s="19" customFormat="1" x14ac:dyDescent="0.25">
      <c r="B163" s="23"/>
      <c r="C163" s="58">
        <v>3235</v>
      </c>
      <c r="D163" s="18" t="s">
        <v>130</v>
      </c>
      <c r="E163" s="108">
        <v>41</v>
      </c>
      <c r="F163" s="32">
        <v>0</v>
      </c>
      <c r="G163" s="20">
        <v>0</v>
      </c>
      <c r="H163" s="20">
        <v>0</v>
      </c>
      <c r="I163" s="37">
        <f t="shared" si="14"/>
        <v>0</v>
      </c>
      <c r="J163" s="90">
        <f t="shared" si="16"/>
        <v>0</v>
      </c>
    </row>
    <row r="164" spans="2:11" s="19" customFormat="1" x14ac:dyDescent="0.25">
      <c r="B164" s="77"/>
      <c r="C164" s="78"/>
      <c r="D164" s="76"/>
      <c r="E164" s="111"/>
      <c r="F164" s="70"/>
      <c r="G164" s="79"/>
      <c r="H164" s="79"/>
      <c r="I164" s="146"/>
      <c r="J164" s="97"/>
    </row>
    <row r="165" spans="2:11" s="76" customFormat="1" x14ac:dyDescent="0.25">
      <c r="B165" s="77"/>
      <c r="C165" s="78"/>
      <c r="E165" s="111"/>
      <c r="F165" s="70"/>
      <c r="G165" s="79"/>
      <c r="H165" s="79"/>
      <c r="I165" s="146"/>
      <c r="J165" s="97"/>
    </row>
    <row r="166" spans="2:11" s="80" customFormat="1" x14ac:dyDescent="0.25">
      <c r="B166" s="81"/>
      <c r="C166" s="82"/>
      <c r="E166" s="110"/>
      <c r="F166" s="73"/>
      <c r="G166" s="83"/>
      <c r="H166" s="83"/>
      <c r="I166" s="74"/>
      <c r="J166" s="96"/>
    </row>
    <row r="167" spans="2:11" x14ac:dyDescent="0.25">
      <c r="B167" s="197" t="s">
        <v>67</v>
      </c>
      <c r="C167" s="198"/>
      <c r="D167" s="36" t="s">
        <v>68</v>
      </c>
      <c r="E167" s="107"/>
      <c r="F167" s="32">
        <f>F171</f>
        <v>0</v>
      </c>
      <c r="G167" s="16">
        <f>G169</f>
        <v>22118.82</v>
      </c>
      <c r="H167" s="16">
        <f>H169</f>
        <v>118.82</v>
      </c>
      <c r="I167" s="37">
        <f t="shared" si="14"/>
        <v>0</v>
      </c>
      <c r="J167" s="90">
        <f>IFERROR(H167/G167*100,0)</f>
        <v>0.53718959691339774</v>
      </c>
    </row>
    <row r="168" spans="2:11" x14ac:dyDescent="0.25">
      <c r="B168" s="197" t="s">
        <v>77</v>
      </c>
      <c r="C168" s="198"/>
      <c r="D168" s="36" t="s">
        <v>78</v>
      </c>
      <c r="E168" s="107"/>
      <c r="F168" s="32">
        <f>F171</f>
        <v>0</v>
      </c>
      <c r="G168" s="15">
        <f>G169</f>
        <v>22118.82</v>
      </c>
      <c r="H168" s="15">
        <f>H169</f>
        <v>118.82</v>
      </c>
      <c r="I168" s="37">
        <f t="shared" si="14"/>
        <v>0</v>
      </c>
      <c r="J168" s="90">
        <f>IFERROR(H168/G168*100,0)</f>
        <v>0.53718959691339774</v>
      </c>
    </row>
    <row r="169" spans="2:11" x14ac:dyDescent="0.25">
      <c r="B169" s="199" t="s">
        <v>79</v>
      </c>
      <c r="C169" s="200"/>
      <c r="D169" s="13" t="s">
        <v>80</v>
      </c>
      <c r="E169" s="107"/>
      <c r="F169" s="9">
        <f>SUM(F171:F172)</f>
        <v>96.34</v>
      </c>
      <c r="G169" s="16">
        <f>SUM(G171:G172)</f>
        <v>22118.82</v>
      </c>
      <c r="H169" s="16">
        <f>SUM(H171+H172)</f>
        <v>118.82</v>
      </c>
      <c r="I169" s="26">
        <f t="shared" si="14"/>
        <v>123.33402532696698</v>
      </c>
      <c r="J169" s="90">
        <f>IFERROR(H169/G169*100,0)</f>
        <v>0.53718959691339774</v>
      </c>
    </row>
    <row r="170" spans="2:11" x14ac:dyDescent="0.25">
      <c r="B170" s="24" t="s">
        <v>36</v>
      </c>
      <c r="C170" s="24" t="s">
        <v>37</v>
      </c>
      <c r="D170" s="13"/>
      <c r="E170" s="101"/>
      <c r="F170" s="32"/>
      <c r="G170" s="14"/>
      <c r="H170" s="14"/>
      <c r="I170" s="26">
        <f t="shared" si="14"/>
        <v>0</v>
      </c>
      <c r="J170" s="90">
        <f t="shared" ref="J170:J172" si="17">IFERROR(H170/G170*100,0)</f>
        <v>0</v>
      </c>
    </row>
    <row r="171" spans="2:11" x14ac:dyDescent="0.25">
      <c r="B171" s="2">
        <v>305</v>
      </c>
      <c r="C171" s="2">
        <v>4241</v>
      </c>
      <c r="D171" s="3" t="s">
        <v>80</v>
      </c>
      <c r="E171" s="104">
        <v>51034</v>
      </c>
      <c r="F171" s="32">
        <v>0</v>
      </c>
      <c r="G171" s="8">
        <v>22000</v>
      </c>
      <c r="H171" s="8">
        <v>0</v>
      </c>
      <c r="I171" s="37">
        <f>IFERROR((H170/F171)*100,0)</f>
        <v>0</v>
      </c>
      <c r="J171" s="90">
        <f t="shared" si="17"/>
        <v>0</v>
      </c>
    </row>
    <row r="172" spans="2:11" x14ac:dyDescent="0.25">
      <c r="B172" s="2">
        <v>3051</v>
      </c>
      <c r="C172" s="2">
        <v>4241</v>
      </c>
      <c r="D172" s="3" t="s">
        <v>80</v>
      </c>
      <c r="E172" s="172">
        <v>42034</v>
      </c>
      <c r="F172" s="32">
        <v>96.34</v>
      </c>
      <c r="G172" s="8">
        <v>118.82</v>
      </c>
      <c r="H172" s="177">
        <v>118.82</v>
      </c>
      <c r="I172" s="37">
        <f>IFERROR((H171/F172)*100,0)</f>
        <v>0</v>
      </c>
      <c r="J172" s="90">
        <f t="shared" si="17"/>
        <v>100</v>
      </c>
      <c r="K172" s="17"/>
    </row>
    <row r="173" spans="2:11" s="85" customFormat="1" x14ac:dyDescent="0.25">
      <c r="D173" s="75"/>
      <c r="E173" s="105"/>
      <c r="F173" s="73"/>
      <c r="G173" s="86"/>
      <c r="H173" s="86"/>
      <c r="I173" s="74"/>
      <c r="J173" s="96"/>
      <c r="K173" s="86"/>
    </row>
    <row r="174" spans="2:11" s="85" customFormat="1" x14ac:dyDescent="0.25">
      <c r="E174" s="113"/>
      <c r="F174" s="86"/>
      <c r="G174" s="86"/>
      <c r="H174" s="86"/>
      <c r="I174" s="74"/>
      <c r="J174" s="96"/>
      <c r="K174" s="86"/>
    </row>
    <row r="175" spans="2:11" s="85" customFormat="1" x14ac:dyDescent="0.25">
      <c r="B175" s="197" t="s">
        <v>136</v>
      </c>
      <c r="C175" s="198"/>
      <c r="D175" s="3" t="s">
        <v>137</v>
      </c>
      <c r="E175" s="104"/>
      <c r="F175" s="32">
        <f>F177</f>
        <v>42873.890000000007</v>
      </c>
      <c r="G175" s="8">
        <f>G177</f>
        <v>18594.39</v>
      </c>
      <c r="H175" s="8">
        <f>H177</f>
        <v>10448.91</v>
      </c>
      <c r="I175" s="37">
        <f t="shared" ref="I175:I184" si="18">IFERROR((H175/F175)*100,0)</f>
        <v>24.371266521418978</v>
      </c>
      <c r="J175" s="90">
        <f t="shared" ref="J175:J184" si="19">IFERROR(H175/G175*100,0)</f>
        <v>56.193884284453532</v>
      </c>
      <c r="K175" s="86"/>
    </row>
    <row r="176" spans="2:11" s="85" customFormat="1" x14ac:dyDescent="0.25">
      <c r="B176" s="197" t="s">
        <v>32</v>
      </c>
      <c r="C176" s="198"/>
      <c r="D176" s="3" t="s">
        <v>33</v>
      </c>
      <c r="E176" s="104"/>
      <c r="F176" s="32">
        <f>F177</f>
        <v>42873.890000000007</v>
      </c>
      <c r="G176" s="8">
        <f>G177</f>
        <v>18594.39</v>
      </c>
      <c r="H176" s="8">
        <f>H177</f>
        <v>10448.91</v>
      </c>
      <c r="I176" s="26">
        <f t="shared" si="18"/>
        <v>24.371266521418978</v>
      </c>
      <c r="J176" s="90">
        <f t="shared" si="19"/>
        <v>56.193884284453532</v>
      </c>
      <c r="K176" s="86"/>
    </row>
    <row r="177" spans="2:11" s="85" customFormat="1" x14ac:dyDescent="0.25">
      <c r="B177" s="157" t="s">
        <v>138</v>
      </c>
      <c r="C177" s="87"/>
      <c r="D177" s="158" t="s">
        <v>218</v>
      </c>
      <c r="E177" s="104"/>
      <c r="F177" s="9">
        <f>SUM(F179:F183,F186,F189,F197)</f>
        <v>42873.890000000007</v>
      </c>
      <c r="G177" s="9">
        <f>SUM(G179:G185)+SUM(G186,G189,G197)</f>
        <v>18594.39</v>
      </c>
      <c r="H177" s="9">
        <f>SUM(H179:H185)+SUM(H186,H189,H197)</f>
        <v>10448.91</v>
      </c>
      <c r="I177" s="26">
        <f t="shared" si="18"/>
        <v>24.371266521418978</v>
      </c>
      <c r="J177" s="90">
        <f t="shared" si="19"/>
        <v>56.193884284453532</v>
      </c>
      <c r="K177" s="86"/>
    </row>
    <row r="178" spans="2:11" s="85" customFormat="1" x14ac:dyDescent="0.25">
      <c r="B178" s="24" t="s">
        <v>36</v>
      </c>
      <c r="C178" s="24" t="s">
        <v>37</v>
      </c>
      <c r="D178" s="13"/>
      <c r="E178" s="101"/>
      <c r="F178" s="14"/>
      <c r="G178" s="14"/>
      <c r="H178" s="14"/>
      <c r="I178" s="26">
        <f t="shared" si="18"/>
        <v>0</v>
      </c>
      <c r="J178" s="90">
        <f t="shared" si="19"/>
        <v>0</v>
      </c>
      <c r="K178" s="86"/>
    </row>
    <row r="179" spans="2:11" s="85" customFormat="1" x14ac:dyDescent="0.25">
      <c r="B179" s="24">
        <v>345</v>
      </c>
      <c r="C179" s="2">
        <v>3111</v>
      </c>
      <c r="D179" s="2" t="s">
        <v>165</v>
      </c>
      <c r="E179" s="169"/>
      <c r="F179" s="41">
        <v>0</v>
      </c>
      <c r="G179" s="41">
        <v>0</v>
      </c>
      <c r="H179" s="41">
        <v>0</v>
      </c>
      <c r="I179" s="26">
        <v>0</v>
      </c>
      <c r="J179" s="90">
        <v>0</v>
      </c>
      <c r="K179" s="86"/>
    </row>
    <row r="180" spans="2:11" s="85" customFormat="1" x14ac:dyDescent="0.25">
      <c r="B180" s="24"/>
      <c r="C180" s="2">
        <v>3111</v>
      </c>
      <c r="D180" s="2" t="s">
        <v>151</v>
      </c>
      <c r="E180" s="169">
        <v>51038</v>
      </c>
      <c r="F180" s="41">
        <v>5439.84</v>
      </c>
      <c r="G180" s="41">
        <v>0</v>
      </c>
      <c r="H180" s="41">
        <v>0</v>
      </c>
      <c r="I180" s="26">
        <v>0</v>
      </c>
      <c r="J180" s="90">
        <v>0</v>
      </c>
      <c r="K180" s="86"/>
    </row>
    <row r="181" spans="2:11" s="85" customFormat="1" x14ac:dyDescent="0.25">
      <c r="B181" s="2">
        <v>3451</v>
      </c>
      <c r="C181" s="2">
        <v>3111</v>
      </c>
      <c r="D181" s="2" t="s">
        <v>151</v>
      </c>
      <c r="E181" s="104">
        <v>540099</v>
      </c>
      <c r="F181" s="8">
        <v>6389.52</v>
      </c>
      <c r="G181" s="8">
        <v>5260.2</v>
      </c>
      <c r="H181" s="8">
        <v>0</v>
      </c>
      <c r="I181" s="26">
        <f t="shared" si="18"/>
        <v>0</v>
      </c>
      <c r="J181" s="90">
        <f t="shared" si="19"/>
        <v>0</v>
      </c>
      <c r="K181" s="86"/>
    </row>
    <row r="182" spans="2:11" s="85" customFormat="1" x14ac:dyDescent="0.25">
      <c r="B182" s="2">
        <v>3452</v>
      </c>
      <c r="C182" s="2">
        <v>3111</v>
      </c>
      <c r="D182" s="2" t="s">
        <v>152</v>
      </c>
      <c r="E182" s="104">
        <v>110</v>
      </c>
      <c r="F182" s="8">
        <v>5996.17</v>
      </c>
      <c r="G182" s="8">
        <v>3163.26</v>
      </c>
      <c r="H182" s="8">
        <v>3163.26</v>
      </c>
      <c r="I182" s="26">
        <f t="shared" si="18"/>
        <v>52.754675067584813</v>
      </c>
      <c r="J182" s="90">
        <f t="shared" si="19"/>
        <v>100</v>
      </c>
      <c r="K182" s="86"/>
    </row>
    <row r="183" spans="2:11" s="85" customFormat="1" x14ac:dyDescent="0.25">
      <c r="B183" s="2">
        <v>3453</v>
      </c>
      <c r="C183" s="2">
        <v>3111</v>
      </c>
      <c r="D183" s="2" t="s">
        <v>139</v>
      </c>
      <c r="E183" s="104">
        <v>190062</v>
      </c>
      <c r="F183" s="8">
        <v>17875.91</v>
      </c>
      <c r="G183" s="8">
        <v>968.62</v>
      </c>
      <c r="H183" s="8">
        <v>0</v>
      </c>
      <c r="I183" s="37">
        <f t="shared" si="18"/>
        <v>0</v>
      </c>
      <c r="J183" s="90">
        <f t="shared" si="19"/>
        <v>0</v>
      </c>
      <c r="K183" s="86"/>
    </row>
    <row r="184" spans="2:11" s="85" customFormat="1" x14ac:dyDescent="0.25">
      <c r="B184" s="2">
        <v>3457</v>
      </c>
      <c r="C184" s="2">
        <v>3111</v>
      </c>
      <c r="D184" s="2" t="s">
        <v>165</v>
      </c>
      <c r="E184" s="104">
        <v>12154</v>
      </c>
      <c r="F184" s="8">
        <v>0</v>
      </c>
      <c r="G184" s="8">
        <v>5260.2</v>
      </c>
      <c r="H184" s="8">
        <v>5260.2</v>
      </c>
      <c r="I184" s="37">
        <f t="shared" si="18"/>
        <v>0</v>
      </c>
      <c r="J184" s="90">
        <f t="shared" si="19"/>
        <v>100</v>
      </c>
      <c r="K184" s="86"/>
    </row>
    <row r="185" spans="2:11" s="85" customFormat="1" x14ac:dyDescent="0.25">
      <c r="B185" s="2"/>
      <c r="C185" s="2">
        <v>3111</v>
      </c>
      <c r="D185" s="2" t="s">
        <v>166</v>
      </c>
      <c r="E185" s="104">
        <v>190062</v>
      </c>
      <c r="F185" s="8">
        <v>0</v>
      </c>
      <c r="G185" s="8">
        <v>0</v>
      </c>
      <c r="H185" s="8">
        <v>0</v>
      </c>
      <c r="I185" s="37">
        <f t="shared" ref="I185" si="20">IFERROR((H185/F185)*100,0)</f>
        <v>0</v>
      </c>
      <c r="J185" s="90">
        <f t="shared" ref="J185" si="21">IFERROR(H185/G185*100,0)</f>
        <v>0</v>
      </c>
      <c r="K185" s="86"/>
    </row>
    <row r="186" spans="2:11" s="75" customFormat="1" x14ac:dyDescent="0.25">
      <c r="B186" s="3">
        <v>346</v>
      </c>
      <c r="C186" s="3">
        <v>31219</v>
      </c>
      <c r="D186" s="3" t="s">
        <v>64</v>
      </c>
      <c r="E186" s="57"/>
      <c r="F186" s="9">
        <v>0</v>
      </c>
      <c r="G186" s="9">
        <f>SUM(G187:G188)</f>
        <v>830</v>
      </c>
      <c r="H186" s="9">
        <f>SUM(H187:H188)</f>
        <v>200</v>
      </c>
      <c r="I186" s="26">
        <f t="shared" ref="I186:I199" si="22">IFERROR((H186/F186)*100,0)</f>
        <v>0</v>
      </c>
      <c r="J186" s="152">
        <f t="shared" ref="J186:J199" si="23">IFERROR(H186/G186*100,0)</f>
        <v>24.096385542168676</v>
      </c>
      <c r="K186" s="74"/>
    </row>
    <row r="187" spans="2:11" s="85" customFormat="1" x14ac:dyDescent="0.25">
      <c r="B187" s="2"/>
      <c r="C187" s="2">
        <v>31219</v>
      </c>
      <c r="D187" s="2" t="s">
        <v>64</v>
      </c>
      <c r="E187" s="104">
        <v>54099</v>
      </c>
      <c r="F187" s="8">
        <v>0</v>
      </c>
      <c r="G187" s="8">
        <v>0</v>
      </c>
      <c r="H187" s="8">
        <v>0</v>
      </c>
      <c r="I187" s="26">
        <f t="shared" ref="I187" si="24">IFERROR((H187/F187)*100,0)</f>
        <v>0</v>
      </c>
      <c r="J187" s="90">
        <f t="shared" ref="J187" si="25">IFERROR(H187/G187*100,0)</f>
        <v>0</v>
      </c>
      <c r="K187" s="86"/>
    </row>
    <row r="188" spans="2:11" s="85" customFormat="1" x14ac:dyDescent="0.25">
      <c r="B188" s="2">
        <v>3461</v>
      </c>
      <c r="C188" s="2">
        <v>31219</v>
      </c>
      <c r="D188" s="2" t="s">
        <v>64</v>
      </c>
      <c r="E188" s="104">
        <v>110</v>
      </c>
      <c r="F188" s="8">
        <v>0</v>
      </c>
      <c r="G188" s="8">
        <v>830</v>
      </c>
      <c r="H188" s="8">
        <v>200</v>
      </c>
      <c r="I188" s="26">
        <f t="shared" si="22"/>
        <v>0</v>
      </c>
      <c r="J188" s="90">
        <f t="shared" si="23"/>
        <v>24.096385542168676</v>
      </c>
      <c r="K188" s="86"/>
    </row>
    <row r="189" spans="2:11" s="75" customFormat="1" x14ac:dyDescent="0.25">
      <c r="B189" s="3">
        <v>347</v>
      </c>
      <c r="C189" s="3">
        <v>31321</v>
      </c>
      <c r="D189" s="3" t="s">
        <v>140</v>
      </c>
      <c r="E189" s="57"/>
      <c r="F189" s="9">
        <f>SUM(F190:F195)</f>
        <v>5890.8</v>
      </c>
      <c r="G189" s="9">
        <f>SUM(G190:G195)</f>
        <v>2514.48</v>
      </c>
      <c r="H189" s="9">
        <f>SUM(H190:H195)</f>
        <v>1389.85</v>
      </c>
      <c r="I189" s="26">
        <f t="shared" si="22"/>
        <v>23.593569634005565</v>
      </c>
      <c r="J189" s="152">
        <f>IFERROR(H189/G189*100,0)</f>
        <v>55.273853838567014</v>
      </c>
      <c r="K189" s="74"/>
    </row>
    <row r="190" spans="2:11" s="85" customFormat="1" x14ac:dyDescent="0.25">
      <c r="B190" s="2">
        <v>3471</v>
      </c>
      <c r="C190" s="2">
        <v>31321</v>
      </c>
      <c r="D190" s="2" t="s">
        <v>219</v>
      </c>
      <c r="E190" s="104">
        <v>51038</v>
      </c>
      <c r="F190" s="8">
        <v>0</v>
      </c>
      <c r="G190" s="8">
        <v>867.92</v>
      </c>
      <c r="H190" s="8">
        <v>0</v>
      </c>
      <c r="I190" s="26">
        <f t="shared" si="22"/>
        <v>0</v>
      </c>
      <c r="J190" s="90">
        <f>H190/G190*100</f>
        <v>0</v>
      </c>
      <c r="K190" s="86"/>
    </row>
    <row r="191" spans="2:11" s="85" customFormat="1" x14ac:dyDescent="0.25">
      <c r="B191" s="2"/>
      <c r="C191" s="2">
        <v>31321</v>
      </c>
      <c r="D191" s="2" t="s">
        <v>220</v>
      </c>
      <c r="E191" s="104">
        <v>540099</v>
      </c>
      <c r="F191" s="8">
        <v>1054.29</v>
      </c>
      <c r="G191" s="8">
        <v>0</v>
      </c>
      <c r="H191" s="8">
        <v>0</v>
      </c>
      <c r="I191" s="26">
        <f t="shared" si="22"/>
        <v>0</v>
      </c>
      <c r="J191" s="90">
        <f t="shared" ref="J191:J195" si="26">IFERROR(H191/G200*100,0)</f>
        <v>0</v>
      </c>
      <c r="K191" s="86"/>
    </row>
    <row r="192" spans="2:11" s="85" customFormat="1" x14ac:dyDescent="0.25">
      <c r="B192" s="2">
        <v>3472</v>
      </c>
      <c r="C192" s="2">
        <v>31321</v>
      </c>
      <c r="D192" s="2" t="s">
        <v>153</v>
      </c>
      <c r="E192" s="104">
        <v>110</v>
      </c>
      <c r="F192" s="8">
        <v>4836.51</v>
      </c>
      <c r="G192" s="8">
        <v>618.82000000000005</v>
      </c>
      <c r="H192" s="8">
        <v>521.92999999999995</v>
      </c>
      <c r="I192" s="26">
        <f t="shared" si="22"/>
        <v>10.791459130654127</v>
      </c>
      <c r="J192" s="90">
        <f t="shared" si="26"/>
        <v>30.401859305556361</v>
      </c>
      <c r="K192" s="86"/>
    </row>
    <row r="193" spans="2:11" s="85" customFormat="1" x14ac:dyDescent="0.25">
      <c r="B193" s="2"/>
      <c r="C193" s="2">
        <v>31322</v>
      </c>
      <c r="D193" s="2" t="s">
        <v>168</v>
      </c>
      <c r="E193" s="104">
        <v>51038</v>
      </c>
      <c r="F193" s="8">
        <v>0</v>
      </c>
      <c r="G193" s="8">
        <v>0</v>
      </c>
      <c r="H193" s="8">
        <v>0</v>
      </c>
      <c r="I193" s="26">
        <f t="shared" ref="I193:I195" si="27">IFERROR((H193/F193)*100,0)</f>
        <v>0</v>
      </c>
      <c r="J193" s="90">
        <f t="shared" si="26"/>
        <v>0</v>
      </c>
      <c r="K193" s="86"/>
    </row>
    <row r="194" spans="2:11" s="85" customFormat="1" x14ac:dyDescent="0.25">
      <c r="B194" s="2">
        <v>3473</v>
      </c>
      <c r="C194" s="2">
        <v>31323</v>
      </c>
      <c r="D194" s="2" t="s">
        <v>167</v>
      </c>
      <c r="E194" s="104">
        <v>190062</v>
      </c>
      <c r="F194" s="8">
        <v>0</v>
      </c>
      <c r="G194" s="8">
        <v>159.82</v>
      </c>
      <c r="H194" s="8">
        <v>0</v>
      </c>
      <c r="I194" s="26">
        <f t="shared" si="27"/>
        <v>0</v>
      </c>
      <c r="J194" s="90">
        <f t="shared" si="26"/>
        <v>0</v>
      </c>
      <c r="K194" s="86"/>
    </row>
    <row r="195" spans="2:11" s="85" customFormat="1" x14ac:dyDescent="0.25">
      <c r="B195" s="2">
        <v>3476</v>
      </c>
      <c r="C195" s="2">
        <v>31324</v>
      </c>
      <c r="D195" s="2" t="s">
        <v>221</v>
      </c>
      <c r="E195" s="104">
        <v>12151</v>
      </c>
      <c r="F195" s="8">
        <v>0</v>
      </c>
      <c r="G195" s="8">
        <v>867.92</v>
      </c>
      <c r="H195" s="8">
        <v>867.92</v>
      </c>
      <c r="I195" s="26">
        <f t="shared" si="27"/>
        <v>0</v>
      </c>
      <c r="J195" s="90">
        <f t="shared" si="26"/>
        <v>0</v>
      </c>
      <c r="K195" s="86"/>
    </row>
    <row r="196" spans="2:11" s="85" customFormat="1" x14ac:dyDescent="0.25">
      <c r="B196" s="2"/>
      <c r="C196" s="2">
        <v>31321</v>
      </c>
      <c r="D196" s="2" t="s">
        <v>140</v>
      </c>
      <c r="F196" s="8">
        <v>0</v>
      </c>
      <c r="G196" s="8">
        <v>0</v>
      </c>
      <c r="H196" s="8">
        <v>0</v>
      </c>
      <c r="I196" s="26">
        <f t="shared" si="22"/>
        <v>0</v>
      </c>
      <c r="J196" s="90">
        <f>IFERROR(H196/G202*100,0)</f>
        <v>0</v>
      </c>
      <c r="K196" s="86"/>
    </row>
    <row r="197" spans="2:11" s="75" customFormat="1" x14ac:dyDescent="0.25">
      <c r="B197" s="3">
        <v>348</v>
      </c>
      <c r="C197" s="3">
        <v>32121</v>
      </c>
      <c r="D197" s="3" t="s">
        <v>66</v>
      </c>
      <c r="E197" s="57"/>
      <c r="F197" s="9">
        <f>SUM(F198:F199)</f>
        <v>1281.6500000000001</v>
      </c>
      <c r="G197" s="9">
        <f>SUM(G198:G199)</f>
        <v>597.63</v>
      </c>
      <c r="H197" s="9">
        <f>SUM(H198:H199)</f>
        <v>435.6</v>
      </c>
      <c r="I197" s="26">
        <f t="shared" si="22"/>
        <v>33.987438068115324</v>
      </c>
      <c r="J197" s="152">
        <f>IFERROR(H197/G203*100,0)</f>
        <v>25.373229960914976</v>
      </c>
      <c r="K197" s="74"/>
    </row>
    <row r="198" spans="2:11" s="85" customFormat="1" x14ac:dyDescent="0.25">
      <c r="B198" s="2">
        <v>3481</v>
      </c>
      <c r="C198" s="2">
        <v>32121</v>
      </c>
      <c r="D198" s="2" t="s">
        <v>154</v>
      </c>
      <c r="E198" s="104">
        <v>110</v>
      </c>
      <c r="F198" s="8">
        <v>1281.6500000000001</v>
      </c>
      <c r="G198" s="8">
        <v>597.63</v>
      </c>
      <c r="H198" s="8">
        <v>435.6</v>
      </c>
      <c r="I198" s="37">
        <f t="shared" ref="I198" si="28">IFERROR((H198/F198)*100,0)</f>
        <v>33.987438068115324</v>
      </c>
      <c r="J198" s="90">
        <f t="shared" ref="J198" si="29">IFERROR(H198/G198*100,0)</f>
        <v>72.887907233572619</v>
      </c>
      <c r="K198" s="86"/>
    </row>
    <row r="199" spans="2:11" s="85" customFormat="1" x14ac:dyDescent="0.25">
      <c r="B199" s="2"/>
      <c r="C199" s="2">
        <v>32121</v>
      </c>
      <c r="D199" s="2" t="s">
        <v>154</v>
      </c>
      <c r="E199" s="104">
        <v>110</v>
      </c>
      <c r="F199" s="8">
        <v>0</v>
      </c>
      <c r="G199" s="8">
        <v>0</v>
      </c>
      <c r="H199" s="8">
        <v>0</v>
      </c>
      <c r="I199" s="37">
        <f t="shared" si="22"/>
        <v>0</v>
      </c>
      <c r="J199" s="90">
        <f t="shared" si="23"/>
        <v>0</v>
      </c>
      <c r="K199" s="86"/>
    </row>
    <row r="200" spans="2:11" s="85" customFormat="1" x14ac:dyDescent="0.25">
      <c r="E200" s="113"/>
      <c r="F200" s="86"/>
      <c r="G200" s="86"/>
      <c r="H200" s="86"/>
      <c r="I200" s="74"/>
      <c r="J200" s="96"/>
      <c r="K200" s="86"/>
    </row>
    <row r="201" spans="2:11" s="85" customFormat="1" x14ac:dyDescent="0.25">
      <c r="B201" s="197" t="s">
        <v>136</v>
      </c>
      <c r="C201" s="198"/>
      <c r="D201" s="3" t="s">
        <v>137</v>
      </c>
      <c r="E201" s="104"/>
      <c r="F201" s="32">
        <f>F202</f>
        <v>0</v>
      </c>
      <c r="G201" s="9">
        <f t="shared" ref="G201" si="30">G203</f>
        <v>1716.77</v>
      </c>
      <c r="H201" s="8">
        <f>H205</f>
        <v>293.14999999999998</v>
      </c>
      <c r="I201" s="37">
        <f t="shared" ref="I201:I205" si="31">IFERROR((H201/F201)*100,0)</f>
        <v>0</v>
      </c>
      <c r="J201" s="90">
        <f t="shared" ref="J201:J205" si="32">IFERROR(H201/G201*100,0)</f>
        <v>17.075671173191516</v>
      </c>
      <c r="K201" s="86"/>
    </row>
    <row r="202" spans="2:11" s="85" customFormat="1" x14ac:dyDescent="0.25">
      <c r="B202" s="197" t="s">
        <v>32</v>
      </c>
      <c r="C202" s="198"/>
      <c r="D202" s="3" t="s">
        <v>33</v>
      </c>
      <c r="E202" s="104"/>
      <c r="F202" s="32">
        <f>F203</f>
        <v>0</v>
      </c>
      <c r="G202" s="9">
        <f>G203</f>
        <v>1716.77</v>
      </c>
      <c r="H202" s="8">
        <f>H205</f>
        <v>293.14999999999998</v>
      </c>
      <c r="I202" s="26">
        <f t="shared" si="31"/>
        <v>0</v>
      </c>
      <c r="J202" s="90">
        <f t="shared" si="32"/>
        <v>17.075671173191516</v>
      </c>
      <c r="K202" s="86"/>
    </row>
    <row r="203" spans="2:11" s="85" customFormat="1" x14ac:dyDescent="0.25">
      <c r="B203" s="157" t="s">
        <v>141</v>
      </c>
      <c r="C203" s="87"/>
      <c r="D203" s="158" t="s">
        <v>222</v>
      </c>
      <c r="E203" s="104"/>
      <c r="F203" s="9">
        <f>F205</f>
        <v>0</v>
      </c>
      <c r="G203" s="9">
        <f>G205</f>
        <v>1716.77</v>
      </c>
      <c r="H203" s="9">
        <f>H205</f>
        <v>293.14999999999998</v>
      </c>
      <c r="I203" s="26">
        <f t="shared" si="31"/>
        <v>0</v>
      </c>
      <c r="J203" s="90">
        <f t="shared" si="32"/>
        <v>17.075671173191516</v>
      </c>
      <c r="K203" s="86"/>
    </row>
    <row r="204" spans="2:11" s="85" customFormat="1" x14ac:dyDescent="0.25">
      <c r="B204" s="156" t="s">
        <v>36</v>
      </c>
      <c r="C204" s="164" t="s">
        <v>37</v>
      </c>
      <c r="D204" s="158"/>
      <c r="E204" s="104"/>
      <c r="F204" s="9"/>
      <c r="G204" s="9"/>
      <c r="H204" s="9"/>
      <c r="I204" s="26"/>
      <c r="J204" s="90"/>
      <c r="K204" s="86"/>
    </row>
    <row r="205" spans="2:11" s="85" customFormat="1" x14ac:dyDescent="0.25">
      <c r="B205" s="159" t="s">
        <v>223</v>
      </c>
      <c r="C205" s="159">
        <v>32999</v>
      </c>
      <c r="D205" s="159" t="s">
        <v>110</v>
      </c>
      <c r="E205" s="160">
        <v>42034</v>
      </c>
      <c r="F205" s="161">
        <v>0</v>
      </c>
      <c r="G205" s="161">
        <v>1716.77</v>
      </c>
      <c r="H205" s="161">
        <v>293.14999999999998</v>
      </c>
      <c r="I205" s="26">
        <f t="shared" si="31"/>
        <v>0</v>
      </c>
      <c r="J205" s="90">
        <f t="shared" si="32"/>
        <v>17.075671173191516</v>
      </c>
      <c r="K205" s="86"/>
    </row>
    <row r="206" spans="2:11" s="85" customFormat="1" x14ac:dyDescent="0.25">
      <c r="E206" s="113"/>
      <c r="F206" s="86"/>
      <c r="G206" s="86"/>
      <c r="H206" s="86"/>
      <c r="I206" s="176"/>
      <c r="J206" s="97"/>
      <c r="K206" s="86"/>
    </row>
    <row r="207" spans="2:11" s="85" customFormat="1" x14ac:dyDescent="0.25">
      <c r="E207" s="113"/>
      <c r="F207" s="86"/>
      <c r="G207" s="86"/>
      <c r="H207" s="86"/>
      <c r="I207" s="74"/>
      <c r="J207" s="96"/>
      <c r="K207" s="86"/>
    </row>
    <row r="208" spans="2:11" s="85" customFormat="1" x14ac:dyDescent="0.25">
      <c r="B208" s="197" t="s">
        <v>171</v>
      </c>
      <c r="C208" s="198"/>
      <c r="D208" s="3" t="s">
        <v>172</v>
      </c>
      <c r="E208" s="104"/>
      <c r="F208" s="32">
        <v>0</v>
      </c>
      <c r="G208" s="8">
        <f>G212</f>
        <v>15444.53</v>
      </c>
      <c r="H208" s="8">
        <f>H212</f>
        <v>15375.15</v>
      </c>
      <c r="I208" s="37">
        <f t="shared" ref="I208:I210" si="33">IFERROR((H208/F208)*100,0)</f>
        <v>0</v>
      </c>
      <c r="J208" s="90">
        <f t="shared" ref="J208:J210" si="34">IFERROR(H208/G208*100,0)</f>
        <v>99.550779466905098</v>
      </c>
      <c r="K208" s="86"/>
    </row>
    <row r="209" spans="2:11" s="85" customFormat="1" x14ac:dyDescent="0.25">
      <c r="B209" s="197" t="s">
        <v>32</v>
      </c>
      <c r="C209" s="198"/>
      <c r="D209" s="3" t="s">
        <v>33</v>
      </c>
      <c r="E209" s="104"/>
      <c r="F209" s="32">
        <v>0</v>
      </c>
      <c r="G209" s="8">
        <f>G212</f>
        <v>15444.53</v>
      </c>
      <c r="H209" s="8">
        <f>H212</f>
        <v>15375.15</v>
      </c>
      <c r="I209" s="26">
        <f t="shared" si="33"/>
        <v>0</v>
      </c>
      <c r="J209" s="90">
        <f t="shared" si="34"/>
        <v>99.550779466905098</v>
      </c>
      <c r="K209" s="86"/>
    </row>
    <row r="210" spans="2:11" s="85" customFormat="1" x14ac:dyDescent="0.25">
      <c r="B210" s="174" t="s">
        <v>170</v>
      </c>
      <c r="C210" s="87"/>
      <c r="D210" s="175" t="s">
        <v>169</v>
      </c>
      <c r="E210" s="104"/>
      <c r="F210" s="9">
        <v>0</v>
      </c>
      <c r="G210" s="9">
        <f>G212</f>
        <v>15444.53</v>
      </c>
      <c r="H210" s="9">
        <v>15375.15</v>
      </c>
      <c r="I210" s="26">
        <f t="shared" si="33"/>
        <v>0</v>
      </c>
      <c r="J210" s="90">
        <f t="shared" si="34"/>
        <v>99.550779466905098</v>
      </c>
      <c r="K210" s="86"/>
    </row>
    <row r="211" spans="2:11" s="85" customFormat="1" x14ac:dyDescent="0.25">
      <c r="B211" s="173" t="s">
        <v>36</v>
      </c>
      <c r="C211" s="164" t="s">
        <v>37</v>
      </c>
      <c r="D211" s="175"/>
      <c r="E211" s="104"/>
      <c r="F211" s="9"/>
      <c r="G211" s="9"/>
      <c r="H211" s="9"/>
      <c r="I211" s="26"/>
      <c r="J211" s="90"/>
      <c r="K211" s="86"/>
    </row>
    <row r="212" spans="2:11" x14ac:dyDescent="0.25">
      <c r="B212" s="159">
        <v>3521</v>
      </c>
      <c r="C212" s="159">
        <v>32999</v>
      </c>
      <c r="D212" s="159" t="s">
        <v>110</v>
      </c>
      <c r="E212" s="160">
        <v>42034</v>
      </c>
      <c r="F212" s="161">
        <v>0</v>
      </c>
      <c r="G212" s="161">
        <v>15444.53</v>
      </c>
      <c r="H212" s="161">
        <v>15375.15</v>
      </c>
      <c r="I212" s="26">
        <f t="shared" ref="I212" si="35">IFERROR((H212/F212)*100,0)</f>
        <v>0</v>
      </c>
      <c r="J212" s="90">
        <f t="shared" ref="J212" si="36">IFERROR(H212/G212*100,0)</f>
        <v>99.550779466905098</v>
      </c>
      <c r="K212" s="17"/>
    </row>
    <row r="213" spans="2:11" x14ac:dyDescent="0.25">
      <c r="B213" s="159"/>
      <c r="C213" s="159"/>
      <c r="D213" s="159"/>
      <c r="E213" s="160"/>
      <c r="F213" s="161"/>
      <c r="G213" s="161"/>
      <c r="H213" s="161"/>
      <c r="I213" s="37"/>
      <c r="J213" s="90"/>
      <c r="K213" s="17"/>
    </row>
    <row r="214" spans="2:11" x14ac:dyDescent="0.25">
      <c r="B214" s="2"/>
      <c r="C214" s="2"/>
      <c r="D214" s="36" t="s">
        <v>99</v>
      </c>
      <c r="E214" s="112"/>
      <c r="F214" s="148">
        <f>F7</f>
        <v>525620.80000000005</v>
      </c>
      <c r="G214" s="148">
        <f>G7</f>
        <v>1489150.75</v>
      </c>
      <c r="H214" s="148">
        <f>H7</f>
        <v>666579.53</v>
      </c>
      <c r="I214" s="26">
        <f t="shared" ref="I214:I216" si="37">IFERROR((H214/F214)*100,0)</f>
        <v>126.81757076584488</v>
      </c>
      <c r="J214" s="90">
        <f>IFERROR(H214/G214*100,0)</f>
        <v>44.762394270694223</v>
      </c>
    </row>
    <row r="215" spans="2:11" x14ac:dyDescent="0.25">
      <c r="B215" s="2"/>
      <c r="C215" s="2"/>
      <c r="D215" s="3" t="s">
        <v>100</v>
      </c>
      <c r="E215" s="112"/>
      <c r="F215" s="9">
        <f>SUM(F68+F81+F156+F169)</f>
        <v>61831.28</v>
      </c>
      <c r="G215" s="9">
        <f>SUM(G68+G81+G156+G169)</f>
        <v>189732.59</v>
      </c>
      <c r="H215" s="9">
        <f>SUM(H66+H81+H156+H169)</f>
        <v>83143.740000000005</v>
      </c>
      <c r="I215" s="26">
        <f t="shared" si="37"/>
        <v>134.46873491863667</v>
      </c>
      <c r="J215" s="90">
        <f>IFERROR(H215/G215*100,0)</f>
        <v>43.821538513757709</v>
      </c>
    </row>
    <row r="216" spans="2:11" x14ac:dyDescent="0.25">
      <c r="B216" s="2"/>
      <c r="C216" s="2"/>
      <c r="D216" s="3" t="s">
        <v>173</v>
      </c>
      <c r="E216" s="112"/>
      <c r="F216" s="9">
        <f>F177</f>
        <v>42873.890000000007</v>
      </c>
      <c r="G216" s="9">
        <f>G177</f>
        <v>18594.39</v>
      </c>
      <c r="H216" s="9">
        <f>H177</f>
        <v>10448.91</v>
      </c>
      <c r="I216" s="26">
        <f t="shared" si="37"/>
        <v>24.371266521418978</v>
      </c>
      <c r="J216" s="90">
        <f>IFERROR(H216/G216*100,0)</f>
        <v>56.193884284453532</v>
      </c>
    </row>
    <row r="217" spans="2:11" x14ac:dyDescent="0.25">
      <c r="B217" s="2"/>
      <c r="C217" s="2"/>
      <c r="D217" s="3" t="s">
        <v>147</v>
      </c>
      <c r="E217" s="112"/>
      <c r="F217" s="9">
        <v>0</v>
      </c>
      <c r="G217" s="9">
        <f>G203</f>
        <v>1716.77</v>
      </c>
      <c r="H217" s="9">
        <f>H203</f>
        <v>293.14999999999998</v>
      </c>
      <c r="I217" s="26">
        <f>IFERROR((H217/F217)*100,0)</f>
        <v>0</v>
      </c>
      <c r="J217" s="90">
        <f>IFERROR((H217/G217)*100,0)</f>
        <v>17.075671173191516</v>
      </c>
    </row>
    <row r="218" spans="2:11" x14ac:dyDescent="0.25">
      <c r="B218" s="2"/>
      <c r="C218" s="2"/>
      <c r="D218" s="3" t="s">
        <v>111</v>
      </c>
      <c r="E218" s="112"/>
      <c r="F218" s="9">
        <v>0</v>
      </c>
      <c r="G218" s="9">
        <f>G208</f>
        <v>15444.53</v>
      </c>
      <c r="H218" s="9">
        <f>H208</f>
        <v>15375.15</v>
      </c>
      <c r="I218" s="26">
        <f>IFERROR((H218/F218)+100,0)</f>
        <v>0</v>
      </c>
      <c r="J218" s="90">
        <f>IFERROR(H218/G218*100,0)</f>
        <v>99.550779466905098</v>
      </c>
    </row>
    <row r="219" spans="2:11" x14ac:dyDescent="0.25">
      <c r="B219" s="2"/>
      <c r="C219" s="2"/>
      <c r="D219" s="3" t="s">
        <v>94</v>
      </c>
      <c r="E219" s="112"/>
      <c r="F219" s="9">
        <f>SUM(F214:F218)</f>
        <v>630325.97000000009</v>
      </c>
      <c r="G219" s="9">
        <f>SUM(G214:G218)</f>
        <v>1714639.03</v>
      </c>
      <c r="H219" s="9">
        <f>SUM(H214:H218)</f>
        <v>775840.4800000001</v>
      </c>
      <c r="I219" s="26">
        <f t="shared" ref="I219" si="38">(H219/F219)*100</f>
        <v>123.08559648906738</v>
      </c>
      <c r="J219" s="89">
        <f t="shared" ref="J219" si="39">H219/G219*100</f>
        <v>45.248035675473922</v>
      </c>
    </row>
    <row r="221" spans="2:11" x14ac:dyDescent="0.25">
      <c r="B221" t="s">
        <v>199</v>
      </c>
      <c r="F221" t="s">
        <v>97</v>
      </c>
      <c r="H221" t="s">
        <v>200</v>
      </c>
    </row>
    <row r="222" spans="2:11" x14ac:dyDescent="0.25">
      <c r="F222" t="s">
        <v>131</v>
      </c>
      <c r="H222" t="s">
        <v>192</v>
      </c>
    </row>
  </sheetData>
  <mergeCells count="31">
    <mergeCell ref="B8:C8"/>
    <mergeCell ref="B9:C9"/>
    <mergeCell ref="B67:C67"/>
    <mergeCell ref="B68:C68"/>
    <mergeCell ref="B79:C79"/>
    <mergeCell ref="B45:C45"/>
    <mergeCell ref="B46:C46"/>
    <mergeCell ref="B47:C47"/>
    <mergeCell ref="B1:J2"/>
    <mergeCell ref="B3:C3"/>
    <mergeCell ref="B5:C5"/>
    <mergeCell ref="B6:C6"/>
    <mergeCell ref="B7:C7"/>
    <mergeCell ref="B169:C169"/>
    <mergeCell ref="B56:C56"/>
    <mergeCell ref="B57:C57"/>
    <mergeCell ref="B58:C58"/>
    <mergeCell ref="B66:C66"/>
    <mergeCell ref="B167:C167"/>
    <mergeCell ref="B168:C168"/>
    <mergeCell ref="B154:C154"/>
    <mergeCell ref="B80:C80"/>
    <mergeCell ref="B81:C81"/>
    <mergeCell ref="B155:C155"/>
    <mergeCell ref="B156:C156"/>
    <mergeCell ref="B208:C208"/>
    <mergeCell ref="B209:C209"/>
    <mergeCell ref="B175:C175"/>
    <mergeCell ref="B176:C176"/>
    <mergeCell ref="B201:C201"/>
    <mergeCell ref="B202:C202"/>
  </mergeCells>
  <phoneticPr fontId="9" type="noConversion"/>
  <pageMargins left="0.19685039370078741" right="0.19685039370078741" top="0.39370078740157483" bottom="0.31496062992125984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6766F-F95F-4BE3-8C68-126C3B1F942E}">
  <dimension ref="A1:G41"/>
  <sheetViews>
    <sheetView tabSelected="1" topLeftCell="A31" workbookViewId="0">
      <selection activeCell="D30" sqref="D30"/>
    </sheetView>
  </sheetViews>
  <sheetFormatPr defaultRowHeight="15" x14ac:dyDescent="0.25"/>
  <cols>
    <col min="1" max="1" width="33.85546875" customWidth="1"/>
    <col min="2" max="2" width="16.85546875" customWidth="1"/>
    <col min="3" max="3" width="13.5703125" customWidth="1"/>
    <col min="4" max="4" width="14.5703125" customWidth="1"/>
    <col min="5" max="5" width="12.28515625" customWidth="1"/>
    <col min="6" max="6" width="11.7109375" customWidth="1"/>
  </cols>
  <sheetData>
    <row r="1" spans="1:7" ht="36.75" customHeight="1" x14ac:dyDescent="0.25">
      <c r="A1" s="207" t="s">
        <v>125</v>
      </c>
      <c r="B1" s="207"/>
      <c r="C1" s="207"/>
      <c r="D1" s="207"/>
    </row>
    <row r="2" spans="1:7" ht="15.75" x14ac:dyDescent="0.25">
      <c r="A2" s="208" t="s">
        <v>209</v>
      </c>
      <c r="B2" s="209"/>
      <c r="C2" s="209"/>
      <c r="D2" s="209"/>
      <c r="E2" s="209"/>
      <c r="F2" s="209"/>
      <c r="G2" s="209"/>
    </row>
    <row r="4" spans="1:7" x14ac:dyDescent="0.25">
      <c r="A4" s="210" t="s">
        <v>215</v>
      </c>
      <c r="B4" s="211"/>
      <c r="C4" s="211"/>
      <c r="D4" s="211"/>
      <c r="E4" s="211"/>
      <c r="F4" s="211"/>
      <c r="G4" s="178"/>
    </row>
    <row r="5" spans="1:7" ht="25.5" x14ac:dyDescent="0.25">
      <c r="A5" s="179" t="s">
        <v>174</v>
      </c>
      <c r="B5" s="180" t="s">
        <v>210</v>
      </c>
      <c r="C5" s="179" t="s">
        <v>211</v>
      </c>
      <c r="D5" s="179" t="s">
        <v>212</v>
      </c>
      <c r="E5" s="179" t="s">
        <v>175</v>
      </c>
      <c r="F5" s="179" t="s">
        <v>176</v>
      </c>
    </row>
    <row r="6" spans="1:7" ht="30.75" customHeight="1" x14ac:dyDescent="0.25">
      <c r="A6" s="181" t="s">
        <v>177</v>
      </c>
      <c r="B6" s="182">
        <v>12894.73</v>
      </c>
      <c r="C6" s="182">
        <v>5215.3100000000004</v>
      </c>
      <c r="D6" s="182">
        <v>4326.3900000000003</v>
      </c>
      <c r="E6" s="183">
        <f>C6/B6*100</f>
        <v>40.445282685252046</v>
      </c>
      <c r="F6" s="183">
        <f>D6/C6*100</f>
        <v>82.955567358412068</v>
      </c>
    </row>
    <row r="7" spans="1:7" ht="30.75" customHeight="1" x14ac:dyDescent="0.25">
      <c r="A7" s="181" t="s">
        <v>216</v>
      </c>
      <c r="B7" s="182">
        <v>0</v>
      </c>
      <c r="C7" s="182">
        <v>6128.12</v>
      </c>
      <c r="D7" s="182">
        <v>0</v>
      </c>
      <c r="E7" s="183" t="e">
        <f>C7/B7*100</f>
        <v>#DIV/0!</v>
      </c>
      <c r="F7" s="183">
        <f>D7/C7*100</f>
        <v>0</v>
      </c>
    </row>
    <row r="8" spans="1:7" ht="30.75" customHeight="1" x14ac:dyDescent="0.25">
      <c r="A8" s="181" t="s">
        <v>189</v>
      </c>
      <c r="B8" s="182">
        <v>19427.97</v>
      </c>
      <c r="C8" s="182">
        <v>1128.44</v>
      </c>
      <c r="D8" s="182">
        <v>0</v>
      </c>
      <c r="E8" s="183">
        <f t="shared" ref="E8:E15" si="0">C8/B8*100</f>
        <v>5.8083268607064964</v>
      </c>
      <c r="F8" s="183">
        <f>D8/C8*100</f>
        <v>0</v>
      </c>
    </row>
    <row r="9" spans="1:7" ht="30" customHeight="1" x14ac:dyDescent="0.25">
      <c r="A9" s="181" t="s">
        <v>178</v>
      </c>
      <c r="B9" s="184">
        <v>464.98</v>
      </c>
      <c r="C9" s="184">
        <v>1889.6</v>
      </c>
      <c r="D9" s="184">
        <v>270.86</v>
      </c>
      <c r="E9" s="183">
        <f t="shared" si="0"/>
        <v>406.38307023958015</v>
      </c>
      <c r="F9" s="183">
        <f t="shared" ref="F9:F15" si="1">D9/C9*100</f>
        <v>14.33425063505504</v>
      </c>
    </row>
    <row r="10" spans="1:7" ht="28.5" customHeight="1" x14ac:dyDescent="0.25">
      <c r="A10" s="181" t="s">
        <v>179</v>
      </c>
      <c r="B10" s="184">
        <v>3431.93</v>
      </c>
      <c r="C10" s="184">
        <v>16500</v>
      </c>
      <c r="D10" s="184">
        <v>5881.09</v>
      </c>
      <c r="E10" s="183">
        <f t="shared" si="0"/>
        <v>480.77903686846764</v>
      </c>
      <c r="F10" s="183">
        <f t="shared" si="1"/>
        <v>35.642969696969693</v>
      </c>
    </row>
    <row r="11" spans="1:7" ht="32.25" customHeight="1" x14ac:dyDescent="0.25">
      <c r="A11" s="181" t="s">
        <v>180</v>
      </c>
      <c r="B11" s="184">
        <v>9276.4</v>
      </c>
      <c r="C11" s="184">
        <v>25551.38</v>
      </c>
      <c r="D11" s="184">
        <v>23585.11</v>
      </c>
      <c r="E11" s="183">
        <f t="shared" si="0"/>
        <v>275.44500021560088</v>
      </c>
      <c r="F11" s="183">
        <f t="shared" si="1"/>
        <v>92.304642645524424</v>
      </c>
    </row>
    <row r="12" spans="1:7" ht="29.25" customHeight="1" x14ac:dyDescent="0.25">
      <c r="A12" s="181" t="s">
        <v>181</v>
      </c>
      <c r="B12" s="184">
        <v>40756</v>
      </c>
      <c r="C12" s="184">
        <v>74841.440000000002</v>
      </c>
      <c r="D12" s="184">
        <v>36530.29</v>
      </c>
      <c r="E12" s="183">
        <f t="shared" si="0"/>
        <v>183.63293748159782</v>
      </c>
      <c r="F12" s="183">
        <f t="shared" si="1"/>
        <v>48.81024469865892</v>
      </c>
    </row>
    <row r="13" spans="1:7" ht="30" customHeight="1" x14ac:dyDescent="0.25">
      <c r="A13" s="181" t="s">
        <v>182</v>
      </c>
      <c r="B13" s="184">
        <v>530836.24</v>
      </c>
      <c r="C13" s="184">
        <v>1498189.05</v>
      </c>
      <c r="D13" s="184">
        <v>678954.57</v>
      </c>
      <c r="E13" s="183">
        <f t="shared" si="0"/>
        <v>282.23187060476505</v>
      </c>
      <c r="F13" s="183">
        <f t="shared" si="1"/>
        <v>45.318350844975136</v>
      </c>
    </row>
    <row r="14" spans="1:7" ht="30" customHeight="1" x14ac:dyDescent="0.25">
      <c r="A14" s="181" t="s">
        <v>183</v>
      </c>
      <c r="B14" s="184">
        <v>10263.94</v>
      </c>
      <c r="C14" s="184">
        <v>86060.6</v>
      </c>
      <c r="D14" s="184">
        <v>20248.650000000001</v>
      </c>
      <c r="E14" s="183">
        <f t="shared" si="0"/>
        <v>838.47528337071344</v>
      </c>
      <c r="F14" s="183">
        <f t="shared" si="1"/>
        <v>23.528362572419901</v>
      </c>
    </row>
    <row r="15" spans="1:7" ht="30" customHeight="1" x14ac:dyDescent="0.25">
      <c r="A15" s="181" t="s">
        <v>190</v>
      </c>
      <c r="B15" s="185">
        <v>7443.81</v>
      </c>
      <c r="C15" s="184">
        <v>5260.2</v>
      </c>
      <c r="D15" s="186">
        <v>0</v>
      </c>
      <c r="E15" s="183">
        <f t="shared" si="0"/>
        <v>70.665425366848424</v>
      </c>
      <c r="F15" s="183">
        <f t="shared" si="1"/>
        <v>0</v>
      </c>
    </row>
    <row r="16" spans="1:7" ht="29.25" customHeight="1" x14ac:dyDescent="0.25">
      <c r="A16" s="187" t="s">
        <v>184</v>
      </c>
      <c r="B16" s="188">
        <f>SUM(B6:B15)</f>
        <v>634796</v>
      </c>
      <c r="C16" s="188">
        <f>SUM(C6:C15)</f>
        <v>1720764.1400000001</v>
      </c>
      <c r="D16" s="188">
        <f>SUM(D6:D15)</f>
        <v>769796.96</v>
      </c>
      <c r="E16" s="189">
        <f>D16/B16*100</f>
        <v>121.26682587791984</v>
      </c>
      <c r="F16" s="189">
        <f>D16/C16*100</f>
        <v>44.735762566507219</v>
      </c>
    </row>
    <row r="17" spans="1:7" x14ac:dyDescent="0.25">
      <c r="A17" s="190"/>
      <c r="B17" s="178"/>
      <c r="C17" s="178"/>
      <c r="D17" s="178"/>
      <c r="E17" s="178"/>
      <c r="F17" s="178"/>
      <c r="G17" s="178"/>
    </row>
    <row r="18" spans="1:7" ht="34.5" customHeight="1" x14ac:dyDescent="0.25">
      <c r="A18" s="190"/>
      <c r="B18" s="178"/>
      <c r="C18" s="178"/>
      <c r="D18" s="178"/>
      <c r="E18" s="178"/>
      <c r="F18" s="178"/>
      <c r="G18" s="178"/>
    </row>
    <row r="19" spans="1:7" x14ac:dyDescent="0.25">
      <c r="A19" s="212" t="s">
        <v>217</v>
      </c>
      <c r="B19" s="213"/>
      <c r="C19" s="213"/>
      <c r="D19" s="213"/>
      <c r="E19" s="213"/>
      <c r="F19" s="178"/>
      <c r="G19" s="178"/>
    </row>
    <row r="20" spans="1:7" x14ac:dyDescent="0.25">
      <c r="A20" s="190"/>
      <c r="B20" s="178"/>
      <c r="C20" s="178"/>
      <c r="D20" s="178"/>
      <c r="E20" s="178"/>
      <c r="F20" s="178"/>
      <c r="G20" s="178"/>
    </row>
    <row r="21" spans="1:7" ht="25.5" x14ac:dyDescent="0.25">
      <c r="A21" s="179" t="s">
        <v>174</v>
      </c>
      <c r="B21" s="179" t="s">
        <v>213</v>
      </c>
      <c r="C21" s="179" t="s">
        <v>214</v>
      </c>
      <c r="D21" s="179" t="s">
        <v>212</v>
      </c>
      <c r="E21" s="179" t="s">
        <v>175</v>
      </c>
      <c r="F21" s="179" t="s">
        <v>176</v>
      </c>
    </row>
    <row r="22" spans="1:7" ht="26.25" customHeight="1" x14ac:dyDescent="0.25">
      <c r="A22" s="181" t="s">
        <v>185</v>
      </c>
      <c r="B22" s="182">
        <v>12894.73</v>
      </c>
      <c r="C22" s="182">
        <v>5215.3100000000004</v>
      </c>
      <c r="D22" s="182">
        <v>4320</v>
      </c>
      <c r="E22" s="183">
        <f>C22/B22*100</f>
        <v>40.445282685252046</v>
      </c>
      <c r="F22" s="183">
        <f>D22/C22*100</f>
        <v>82.833043481595524</v>
      </c>
    </row>
    <row r="23" spans="1:7" ht="26.25" customHeight="1" x14ac:dyDescent="0.25">
      <c r="A23" s="181" t="s">
        <v>216</v>
      </c>
      <c r="B23" s="182">
        <v>19427.97</v>
      </c>
      <c r="C23" s="182">
        <v>0</v>
      </c>
      <c r="D23" s="182">
        <v>0</v>
      </c>
      <c r="E23" s="183">
        <v>0</v>
      </c>
      <c r="F23" s="183">
        <v>0</v>
      </c>
    </row>
    <row r="24" spans="1:7" ht="26.25" customHeight="1" x14ac:dyDescent="0.25">
      <c r="A24" s="181" t="s">
        <v>189</v>
      </c>
      <c r="B24" s="182">
        <v>464.98</v>
      </c>
      <c r="C24" s="182">
        <v>1128.44</v>
      </c>
      <c r="D24" s="182">
        <v>0</v>
      </c>
      <c r="E24" s="183">
        <f t="shared" ref="E24:E31" si="2">C24/B24*100</f>
        <v>242.68570691212528</v>
      </c>
      <c r="F24" s="183">
        <f>D24/C24*100</f>
        <v>0</v>
      </c>
    </row>
    <row r="25" spans="1:7" ht="27" customHeight="1" x14ac:dyDescent="0.25">
      <c r="A25" s="181" t="s">
        <v>186</v>
      </c>
      <c r="B25" s="184">
        <v>464.98</v>
      </c>
      <c r="C25" s="184">
        <v>1889.4</v>
      </c>
      <c r="D25" s="184">
        <v>270.86</v>
      </c>
      <c r="E25" s="183">
        <f t="shared" si="2"/>
        <v>406.34005763688759</v>
      </c>
      <c r="F25" s="183">
        <f t="shared" ref="F25:F31" si="3">D25/C25*100</f>
        <v>14.335767968667302</v>
      </c>
    </row>
    <row r="26" spans="1:7" ht="29.25" customHeight="1" x14ac:dyDescent="0.25">
      <c r="A26" s="181" t="s">
        <v>179</v>
      </c>
      <c r="B26" s="184">
        <v>3431.93</v>
      </c>
      <c r="C26" s="184">
        <v>16500</v>
      </c>
      <c r="D26" s="184">
        <v>5861.37</v>
      </c>
      <c r="E26" s="183">
        <f t="shared" si="2"/>
        <v>480.77903686846764</v>
      </c>
      <c r="F26" s="183">
        <f t="shared" si="3"/>
        <v>35.523454545454548</v>
      </c>
    </row>
    <row r="27" spans="1:7" ht="28.5" customHeight="1" x14ac:dyDescent="0.25">
      <c r="A27" s="181" t="s">
        <v>180</v>
      </c>
      <c r="B27" s="184">
        <v>8804.64</v>
      </c>
      <c r="C27" s="184">
        <v>25551.38</v>
      </c>
      <c r="D27" s="184">
        <v>23604.83</v>
      </c>
      <c r="E27" s="183">
        <f t="shared" si="2"/>
        <v>290.20357447891115</v>
      </c>
      <c r="F27" s="183">
        <f t="shared" si="3"/>
        <v>92.381820473101655</v>
      </c>
    </row>
    <row r="28" spans="1:7" ht="28.5" customHeight="1" x14ac:dyDescent="0.25">
      <c r="A28" s="181" t="s">
        <v>181</v>
      </c>
      <c r="B28" s="184">
        <v>38485.550000000003</v>
      </c>
      <c r="C28" s="184">
        <v>74841.440000000002</v>
      </c>
      <c r="D28" s="184">
        <v>41888.720000000001</v>
      </c>
      <c r="E28" s="183">
        <f t="shared" si="2"/>
        <v>194.46633866477157</v>
      </c>
      <c r="F28" s="183">
        <f t="shared" si="3"/>
        <v>55.969954613379969</v>
      </c>
    </row>
    <row r="29" spans="1:7" ht="31.5" customHeight="1" x14ac:dyDescent="0.25">
      <c r="A29" s="181" t="s">
        <v>182</v>
      </c>
      <c r="B29" s="184">
        <v>489143.06</v>
      </c>
      <c r="C29" s="184">
        <v>1498189.05</v>
      </c>
      <c r="D29" s="184">
        <v>679645.97</v>
      </c>
      <c r="E29" s="183">
        <f t="shared" si="2"/>
        <v>306.28852221679279</v>
      </c>
      <c r="F29" s="183">
        <f t="shared" si="3"/>
        <v>45.36449989405542</v>
      </c>
    </row>
    <row r="30" spans="1:7" ht="31.5" customHeight="1" x14ac:dyDescent="0.25">
      <c r="A30" s="181" t="s">
        <v>187</v>
      </c>
      <c r="B30" s="184">
        <v>10263.94</v>
      </c>
      <c r="C30" s="184">
        <v>86060.6</v>
      </c>
      <c r="D30" s="184">
        <v>20248.650000000001</v>
      </c>
      <c r="E30" s="183">
        <f t="shared" si="2"/>
        <v>838.47528337071344</v>
      </c>
      <c r="F30" s="183">
        <f t="shared" si="3"/>
        <v>23.528362572419901</v>
      </c>
    </row>
    <row r="31" spans="1:7" ht="27" customHeight="1" x14ac:dyDescent="0.25">
      <c r="A31" s="181" t="s">
        <v>191</v>
      </c>
      <c r="B31" s="185">
        <v>7443.81</v>
      </c>
      <c r="C31" s="184">
        <v>0</v>
      </c>
      <c r="D31" s="186">
        <v>0</v>
      </c>
      <c r="E31" s="183">
        <f t="shared" si="2"/>
        <v>0</v>
      </c>
      <c r="F31" s="183" t="e">
        <f t="shared" si="3"/>
        <v>#DIV/0!</v>
      </c>
    </row>
    <row r="32" spans="1:7" ht="34.5" customHeight="1" x14ac:dyDescent="0.25">
      <c r="A32" s="187" t="s">
        <v>188</v>
      </c>
      <c r="B32" s="188">
        <f>SUM(B22:B31)</f>
        <v>590825.59</v>
      </c>
      <c r="C32" s="191">
        <f>SUM(C22:C31)</f>
        <v>1709375.62</v>
      </c>
      <c r="D32" s="191">
        <f>SUM(D22:D31)</f>
        <v>775840.4</v>
      </c>
      <c r="E32" s="192">
        <f>C32/B32*100</f>
        <v>289.31983464020237</v>
      </c>
      <c r="F32" s="192">
        <f>D32/C32*100</f>
        <v>45.387356115445236</v>
      </c>
    </row>
    <row r="34" spans="1:5" ht="8.25" customHeight="1" x14ac:dyDescent="0.25"/>
    <row r="35" spans="1:5" ht="4.5" hidden="1" customHeight="1" x14ac:dyDescent="0.25"/>
    <row r="38" spans="1:5" x14ac:dyDescent="0.25">
      <c r="A38" s="193" t="s">
        <v>194</v>
      </c>
      <c r="B38" s="193"/>
      <c r="C38" s="193"/>
      <c r="D38" s="193"/>
      <c r="E38" s="193"/>
    </row>
    <row r="39" spans="1:5" x14ac:dyDescent="0.25">
      <c r="A39" s="193"/>
      <c r="B39" s="193"/>
      <c r="C39" s="193"/>
      <c r="D39" s="193"/>
      <c r="E39" s="193" t="s">
        <v>193</v>
      </c>
    </row>
    <row r="40" spans="1:5" x14ac:dyDescent="0.25">
      <c r="A40" s="193"/>
      <c r="B40" s="193"/>
      <c r="C40" s="193"/>
      <c r="D40" s="193"/>
      <c r="E40" s="193"/>
    </row>
    <row r="41" spans="1:5" x14ac:dyDescent="0.25">
      <c r="A41" s="193"/>
      <c r="B41" s="193"/>
      <c r="C41" s="193"/>
      <c r="D41" s="193"/>
      <c r="E41" s="193" t="s">
        <v>192</v>
      </c>
    </row>
  </sheetData>
  <mergeCells count="4">
    <mergeCell ref="A1:D1"/>
    <mergeCell ref="A2:G2"/>
    <mergeCell ref="A4:F4"/>
    <mergeCell ref="A19:E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OPĆI DIO</vt:lpstr>
      <vt:lpstr>2. DIO</vt:lpstr>
      <vt:lpstr>3. DIO </vt:lpstr>
      <vt:lpstr>Prihodi i rashodi-izvori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2024-07-18T06:48:45Z</cp:lastPrinted>
  <dcterms:created xsi:type="dcterms:W3CDTF">2022-07-11T08:30:09Z</dcterms:created>
  <dcterms:modified xsi:type="dcterms:W3CDTF">2024-07-18T06:49:01Z</dcterms:modified>
</cp:coreProperties>
</file>